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20" yWindow="3380" windowWidth="16460" windowHeight="17440" tabRatio="913" activeTab="2"/>
  </bookViews>
  <sheets>
    <sheet name="TOC" sheetId="1" r:id="rId1"/>
    <sheet name="Bkgd" sheetId="2" r:id="rId2"/>
    <sheet name="Strategy" sheetId="3" r:id="rId3"/>
    <sheet name="Methoprene" sheetId="4" r:id="rId4"/>
    <sheet name="Bti" sheetId="5" r:id="rId5"/>
    <sheet name="DUET" sheetId="6" r:id="rId6"/>
    <sheet name="Examp" sheetId="7" r:id="rId7"/>
    <sheet name="Personnel ex" sheetId="8" r:id="rId8"/>
    <sheet name=" Equipment ex " sheetId="9" r:id="rId9"/>
    <sheet name="Materials ex " sheetId="10" r:id="rId10"/>
    <sheet name="ExampleRe" sheetId="11" r:id="rId11"/>
    <sheet name="Summary" sheetId="12" r:id="rId12"/>
    <sheet name="Personnel" sheetId="13" r:id="rId13"/>
    <sheet name="Equipment" sheetId="14" r:id="rId14"/>
    <sheet name="Materials" sheetId="15" r:id="rId15"/>
    <sheet name="Results" sheetId="16" r:id="rId16"/>
    <sheet name="Area con" sheetId="17" r:id="rId17"/>
    <sheet name="Personnel cal" sheetId="18" r:id="rId18"/>
    <sheet name="Equipment cal" sheetId="19" r:id="rId19"/>
    <sheet name="Materials cal" sheetId="20" r:id="rId20"/>
    <sheet name="Glossary" sheetId="21" r:id="rId21"/>
    <sheet name="Acknowledgments" sheetId="22" r:id="rId22"/>
    <sheet name="Password to unlock sheets" sheetId="23" state="hidden" r:id="rId23"/>
  </sheets>
  <definedNames>
    <definedName name="Z_68C654DA_BA65_4039_AB77_9B9EE188491F_.wvu.Rows" localSheetId="6" hidden="1">'Examp'!$10:$11,'Examp'!$15:$16,'Examp'!$20:$27,'Examp'!$31:$35</definedName>
    <definedName name="Z_68C654DA_BA65_4039_AB77_9B9EE188491F_.wvu.Rows" localSheetId="11" hidden="1">'Summary'!$14:$15,'Summary'!$19:$20,'Summary'!$24:$31,'Summary'!$36:$40</definedName>
  </definedNames>
  <calcPr fullCalcOnLoad="1"/>
</workbook>
</file>

<file path=xl/sharedStrings.xml><?xml version="1.0" encoding="utf-8"?>
<sst xmlns="http://schemas.openxmlformats.org/spreadsheetml/2006/main" count="794" uniqueCount="474">
  <si>
    <t>Personnel</t>
  </si>
  <si>
    <t>Name</t>
  </si>
  <si>
    <t>Title</t>
  </si>
  <si>
    <t>Fringe rate</t>
  </si>
  <si>
    <t>Equipment</t>
  </si>
  <si>
    <t>Materials</t>
  </si>
  <si>
    <t>Table 1. Cost of personnel</t>
  </si>
  <si>
    <t>Total annual cost</t>
  </si>
  <si>
    <t>Allocated ATM cost</t>
  </si>
  <si>
    <t>Fringe Cost</t>
  </si>
  <si>
    <t>Total cost</t>
  </si>
  <si>
    <t>Item</t>
  </si>
  <si>
    <t>Navigator</t>
  </si>
  <si>
    <t>Items</t>
  </si>
  <si>
    <t>Unit cost</t>
  </si>
  <si>
    <t>Quantity</t>
  </si>
  <si>
    <t>Share for ATM</t>
  </si>
  <si>
    <t>ATM cost</t>
  </si>
  <si>
    <t>Description</t>
  </si>
  <si>
    <t>Total</t>
  </si>
  <si>
    <t>Vehicles</t>
  </si>
  <si>
    <t xml:space="preserve">     Large pickup Truck</t>
  </si>
  <si>
    <t>Large pickup truck to house the sprayer during application</t>
  </si>
  <si>
    <t xml:space="preserve">    Truck</t>
  </si>
  <si>
    <t>Used to keep other vehicles at a safe distance from spray vehicle</t>
  </si>
  <si>
    <t>Larvicide</t>
  </si>
  <si>
    <t>Table 3. Materials cost</t>
  </si>
  <si>
    <t>Unit</t>
  </si>
  <si>
    <t>Mist Sprayer</t>
  </si>
  <si>
    <t xml:space="preserve">        Spray head</t>
  </si>
  <si>
    <t>Rotary atomizing spray head</t>
  </si>
  <si>
    <t>Slower growth</t>
  </si>
  <si>
    <t>Reduced Peak</t>
  </si>
  <si>
    <t>b</t>
  </si>
  <si>
    <t>I</t>
  </si>
  <si>
    <t>d</t>
  </si>
  <si>
    <t>A</t>
  </si>
  <si>
    <t>B</t>
  </si>
  <si>
    <t>Urban</t>
  </si>
  <si>
    <t>Suburban</t>
  </si>
  <si>
    <t>Area-wide management of Asian Tiger Mosquito Strategies</t>
  </si>
  <si>
    <t>Area covered in Acre</t>
  </si>
  <si>
    <t>Total cost (Acre)</t>
  </si>
  <si>
    <t>Application setting</t>
  </si>
  <si>
    <t>Area</t>
  </si>
  <si>
    <t xml:space="preserve">Area </t>
  </si>
  <si>
    <t>Application Site Area</t>
  </si>
  <si>
    <t xml:space="preserve">Cost </t>
  </si>
  <si>
    <t>%</t>
  </si>
  <si>
    <r>
      <t xml:space="preserve">ATM </t>
    </r>
    <r>
      <rPr>
        <sz val="11"/>
        <color indexed="8"/>
        <rFont val="Calibri"/>
        <family val="2"/>
      </rPr>
      <t>Amortization</t>
    </r>
    <r>
      <rPr>
        <sz val="11"/>
        <color theme="1"/>
        <rFont val="Calibri"/>
        <family val="2"/>
      </rPr>
      <t xml:space="preserve"> </t>
    </r>
  </si>
  <si>
    <t>Faster decay</t>
  </si>
  <si>
    <t>Job description</t>
  </si>
  <si>
    <t>cold aerosol ULV generator</t>
  </si>
  <si>
    <r>
      <t xml:space="preserve">   Clarke Cougar</t>
    </r>
    <r>
      <rPr>
        <sz val="11"/>
        <color indexed="8"/>
        <rFont val="Calibri"/>
        <family val="2"/>
      </rPr>
      <t xml:space="preserve">® </t>
    </r>
  </si>
  <si>
    <t>Adulticide</t>
  </si>
  <si>
    <t>Application</t>
  </si>
  <si>
    <t>Area Unit</t>
  </si>
  <si>
    <t>Area-wide Management of Asian Tiger Mosquito Costing Tool</t>
  </si>
  <si>
    <t>Application Rate</t>
  </si>
  <si>
    <t xml:space="preserve"> </t>
  </si>
  <si>
    <t>1.23 oz/ac</t>
  </si>
  <si>
    <t>.61 oz/ac</t>
  </si>
  <si>
    <t>LV Sprayer</t>
  </si>
  <si>
    <t xml:space="preserve">     Curtis Dyna-Fog LV8</t>
  </si>
  <si>
    <t xml:space="preserve">     Buffalo Turbine CSM2</t>
  </si>
  <si>
    <t>Driver 1</t>
  </si>
  <si>
    <t>Driver 2</t>
  </si>
  <si>
    <t>Weather guy</t>
  </si>
  <si>
    <t>Container</t>
  </si>
  <si>
    <t>Gallon Jug</t>
  </si>
  <si>
    <t>From the drop down list please select the control strategy used for this costing exercise:</t>
  </si>
  <si>
    <t>Control Strategy</t>
  </si>
  <si>
    <t>Number of applications</t>
  </si>
  <si>
    <t>Square Kilometers</t>
  </si>
  <si>
    <t>Square miles</t>
  </si>
  <si>
    <t>Unit per Acre</t>
  </si>
  <si>
    <t>Cost per Acre</t>
  </si>
  <si>
    <t>Area conversion to Acre</t>
  </si>
  <si>
    <t xml:space="preserve">        AIMS Machine</t>
  </si>
  <si>
    <t>A hot wire portable droplet counter</t>
  </si>
  <si>
    <t xml:space="preserve">        SmartFlow system</t>
  </si>
  <si>
    <t>Control variable flow of adulticide over varying field conditions</t>
  </si>
  <si>
    <t>Tracking equipment</t>
  </si>
  <si>
    <r>
      <t xml:space="preserve">   Datamaster</t>
    </r>
    <r>
      <rPr>
        <vertAlign val="superscript"/>
        <sz val="11"/>
        <color indexed="8"/>
        <rFont val="Calibri"/>
        <family val="2"/>
      </rPr>
      <t>TM</t>
    </r>
  </si>
  <si>
    <t>Used to record location, miles driven/sprayed, amount of adulticide used, acres sprayed and average speed of vehicle</t>
  </si>
  <si>
    <t>full time</t>
  </si>
  <si>
    <t>Seasonal</t>
  </si>
  <si>
    <t>Status</t>
  </si>
  <si>
    <t>Pound</t>
  </si>
  <si>
    <t xml:space="preserve">Net contents </t>
  </si>
  <si>
    <t>0.714 lb/acre</t>
  </si>
  <si>
    <t>Contents unit</t>
  </si>
  <si>
    <t xml:space="preserve">    VectoBac WDG</t>
  </si>
  <si>
    <t xml:space="preserve">    DUET</t>
  </si>
  <si>
    <t>No.</t>
  </si>
  <si>
    <t>Chapter</t>
  </si>
  <si>
    <t>Page</t>
  </si>
  <si>
    <t>Tab</t>
  </si>
  <si>
    <t>Completion status</t>
  </si>
  <si>
    <t>Context</t>
  </si>
  <si>
    <t>Bkgd</t>
  </si>
  <si>
    <t>Information</t>
  </si>
  <si>
    <t>Strategy</t>
  </si>
  <si>
    <t>Methoprene</t>
  </si>
  <si>
    <t>Bti</t>
  </si>
  <si>
    <t>Control adulticide applications DUET</t>
  </si>
  <si>
    <t>Control larvicide applications Bti</t>
  </si>
  <si>
    <t>Control larvicide applications Methoprene</t>
  </si>
  <si>
    <t>Control strategies</t>
  </si>
  <si>
    <t>DUET</t>
  </si>
  <si>
    <t>Selected application and final results</t>
  </si>
  <si>
    <t>Input</t>
  </si>
  <si>
    <t>Cost of personnel</t>
  </si>
  <si>
    <t>Cost of equipment</t>
  </si>
  <si>
    <t>Cost of materials</t>
  </si>
  <si>
    <t>Calculations</t>
  </si>
  <si>
    <t>Area calculation</t>
  </si>
  <si>
    <t>Personnel cost calculation</t>
  </si>
  <si>
    <t>Equipment cost calculation</t>
  </si>
  <si>
    <t>Materials cost calculation</t>
  </si>
  <si>
    <t>Supplements</t>
  </si>
  <si>
    <t>Example</t>
  </si>
  <si>
    <t>Acknowledgments</t>
  </si>
  <si>
    <t>Glossary of terms</t>
  </si>
  <si>
    <t>Area con</t>
  </si>
  <si>
    <t>Personnel cal</t>
  </si>
  <si>
    <t>Equipment cal</t>
  </si>
  <si>
    <t>Materials cal</t>
  </si>
  <si>
    <t>Glossary</t>
  </si>
  <si>
    <t>This glossary is provided to define terms used in this tool. After reviewing a definition, you can navigate back to the page where the term was first used via the hyperlink on the right.  Or, return to the Table of Contents and use navigation available there to return to the prior page.</t>
  </si>
  <si>
    <t>Term</t>
  </si>
  <si>
    <t>Definition</t>
  </si>
  <si>
    <t>Page where first used</t>
  </si>
  <si>
    <t>Amortization</t>
  </si>
  <si>
    <t>The payment of a loan by making a series of timed payments that cover the value of the loan plus interest.</t>
  </si>
  <si>
    <t>Annualized cost</t>
  </si>
  <si>
    <t>Capital asset</t>
  </si>
  <si>
    <t>Fringe benefits</t>
  </si>
  <si>
    <t>Overtime</t>
  </si>
  <si>
    <t>Personnel cost</t>
  </si>
  <si>
    <t>Recurrent cost</t>
  </si>
  <si>
    <t xml:space="preserve">
Recurrent costs are costs incurred for goods and services consumed in the course of a budget year, and which must be regularly replaced.</t>
  </si>
  <si>
    <t>Useful life</t>
  </si>
  <si>
    <t>The number of years that depreciable business equipment or property is expected to be in use.</t>
  </si>
  <si>
    <t>Go back to table of contents for tool</t>
  </si>
  <si>
    <t>A capital asset is something of value belonging to a firm or organization. It may include machinery, buildings, and other items expected to be used over a long period.</t>
  </si>
  <si>
    <t>Depreciation</t>
  </si>
  <si>
    <t>A cost incurred by an employer in addition to a worker's salary or wages to cover the employer's expense for payroll taxes, pension, insurance (health, worker's compensation, unemployment, life or disability) and other employee benefits.</t>
  </si>
  <si>
    <t xml:space="preserve">
The relative amount of time used by personnel to carry out a particular service across the program line within an organization.</t>
  </si>
  <si>
    <t>Glossary look-up</t>
  </si>
  <si>
    <t>Continue to Bti</t>
  </si>
  <si>
    <t>Continue to DUET</t>
  </si>
  <si>
    <t>Background</t>
  </si>
  <si>
    <t>Go to Methoprene</t>
  </si>
  <si>
    <t>Go to Bti</t>
  </si>
  <si>
    <t>Go to DUET</t>
  </si>
  <si>
    <t>Results</t>
  </si>
  <si>
    <t xml:space="preserve">Recommended personnel </t>
  </si>
  <si>
    <t>Recommended personnel per vehicle</t>
  </si>
  <si>
    <t>Recommended equipments</t>
  </si>
  <si>
    <t xml:space="preserve">    2. A navigator</t>
  </si>
  <si>
    <t>Recommended vehicle</t>
  </si>
  <si>
    <t>Recommended Larvicide</t>
  </si>
  <si>
    <t>An application within a suburban 400 acre site will take approximately 3 to 3.5 hours for a single truck to complete</t>
  </si>
  <si>
    <r>
      <t xml:space="preserve">Recommended approach for applying the insecticide </t>
    </r>
    <r>
      <rPr>
        <b/>
        <i/>
        <sz val="14"/>
        <color indexed="8"/>
        <rFont val="Calibri"/>
        <family val="2"/>
      </rPr>
      <t>Bacillus thuringiensis israelensis (Bti)</t>
    </r>
    <r>
      <rPr>
        <b/>
        <sz val="14"/>
        <color indexed="8"/>
        <rFont val="Calibri"/>
        <family val="2"/>
      </rPr>
      <t xml:space="preserve"> on an area-wide basis to manage larval population of </t>
    </r>
    <r>
      <rPr>
        <b/>
        <i/>
        <sz val="14"/>
        <color indexed="8"/>
        <rFont val="Calibri"/>
        <family val="2"/>
      </rPr>
      <t xml:space="preserve">Aedes albopictus </t>
    </r>
    <r>
      <rPr>
        <b/>
        <sz val="14"/>
        <color indexed="8"/>
        <rFont val="Calibri"/>
        <family val="2"/>
      </rPr>
      <t>in urban and suburban residential neighborhoods</t>
    </r>
  </si>
  <si>
    <t xml:space="preserve">    1. A driver </t>
  </si>
  <si>
    <t xml:space="preserve">    1. A driver for the vehicle with sprayer and to mix WDG and load into sprayer prior to application</t>
  </si>
  <si>
    <t xml:space="preserve">    3. A driver for trailing vehicle and to mix WDG and load into sprayer prior to application</t>
  </si>
  <si>
    <t xml:space="preserve">    2. A navigator for vehicle with sprayer and to mix WDG and load into sprayer prior to application</t>
  </si>
  <si>
    <r>
      <t>Ag-Mister LV-8</t>
    </r>
    <r>
      <rPr>
        <sz val="11"/>
        <color indexed="8"/>
        <rFont val="Calibri"/>
        <family val="2"/>
      </rPr>
      <t>™ (Curtis Dyna-Fog, Westfield, IN) orchard sprayer</t>
    </r>
  </si>
  <si>
    <t xml:space="preserve">    1. A large pickup truck housing the LV sprayer during applications</t>
  </si>
  <si>
    <t xml:space="preserve">    2. A second truck to keep other vehicles at a safe distance from the spray vehicle</t>
  </si>
  <si>
    <r>
      <t>VectoBac</t>
    </r>
    <r>
      <rPr>
        <sz val="11"/>
        <color indexed="8"/>
        <rFont val="Calibri"/>
        <family val="2"/>
      </rPr>
      <t>® WDG (Valent BioSciences, Libertyville, IL)</t>
    </r>
  </si>
  <si>
    <t>An application within an urban 120 acre site will take approximately 2 hours for a single truck to complete. Preparation time approximately 1.5 hours.</t>
  </si>
  <si>
    <r>
      <t>Bti application with Curtis Dyan-Fog Ag-Mister LV-8</t>
    </r>
    <r>
      <rPr>
        <b/>
        <u val="single"/>
        <sz val="11"/>
        <color indexed="8"/>
        <rFont val="Calibri"/>
        <family val="2"/>
      </rPr>
      <t>™</t>
    </r>
  </si>
  <si>
    <t xml:space="preserve">    4. Optional: a staff to mix WDG and load into sprayer prior to application, if drivers and navigator lack the needed skills</t>
  </si>
  <si>
    <t>Recommended for urban setting</t>
  </si>
  <si>
    <t xml:space="preserve">            Between applications adulticide needs to be stored inside a temperature controlled pesticide storage facility</t>
  </si>
  <si>
    <r>
      <t xml:space="preserve">   </t>
    </r>
    <r>
      <rPr>
        <sz val="11"/>
        <color indexed="8"/>
        <rFont val="Calibri"/>
        <family val="2"/>
      </rPr>
      <t xml:space="preserve"> 1. Clarke Cougar</t>
    </r>
    <r>
      <rPr>
        <sz val="11"/>
        <color indexed="8"/>
        <rFont val="Calibri"/>
        <family val="2"/>
      </rPr>
      <t>® (Clarke Mosquito Control, Roselle, IL) cold aerosol ULV generator</t>
    </r>
  </si>
  <si>
    <t>Go to recommended strategies</t>
  </si>
  <si>
    <t>Go to Table of Contents</t>
  </si>
  <si>
    <t>Continue to Equipment</t>
  </si>
  <si>
    <t>Go to Results</t>
  </si>
  <si>
    <t>Number of working hours</t>
  </si>
  <si>
    <t>Hours allocated for one application</t>
  </si>
  <si>
    <t>Total official working hours per year</t>
  </si>
  <si>
    <t>Summary of selected application</t>
  </si>
  <si>
    <t>Summary</t>
  </si>
  <si>
    <t>Summary of the selected application</t>
  </si>
  <si>
    <t>Continue to Application Summary</t>
  </si>
  <si>
    <t>Personnel ATM cost</t>
  </si>
  <si>
    <t>Tool to compute employee's effort devoted for a selected application (% of time)</t>
  </si>
  <si>
    <t>application covered as overtime</t>
  </si>
  <si>
    <t>Example of computing personnel cost</t>
  </si>
  <si>
    <t>Click here to enter your personnel cost</t>
  </si>
  <si>
    <t xml:space="preserve">Click here to see a detailed personnel cost analysis </t>
  </si>
  <si>
    <t>Go to Personnel Calculation Sheet</t>
  </si>
  <si>
    <t>For Methoprene click here</t>
  </si>
  <si>
    <t>For DUET click here</t>
  </si>
  <si>
    <t xml:space="preserve">    1- The name of the item and its description.</t>
  </si>
  <si>
    <r>
      <rPr>
        <vertAlign val="superscript"/>
        <sz val="9"/>
        <color indexed="8"/>
        <rFont val="Calibri"/>
        <family val="2"/>
      </rPr>
      <t>1</t>
    </r>
    <r>
      <rPr>
        <sz val="9"/>
        <color indexed="8"/>
        <rFont val="Calibri"/>
        <family val="2"/>
      </rPr>
      <t xml:space="preserve"> Source: Internal Revenue Manual, Property and Equipment Capitalization at http://www.irs.gov/irm/part1/irm_01-035-006.html#d0e130</t>
    </r>
  </si>
  <si>
    <t xml:space="preserve">          b- The total number of hours the item is being used for the selected application</t>
  </si>
  <si>
    <t xml:space="preserve">Annual number of hours an LV Curtis Dyna-Fog LV8 is used </t>
  </si>
  <si>
    <t xml:space="preserve">          a- Annual number of hours the item is used </t>
  </si>
  <si>
    <t>Number of hours item used for application</t>
  </si>
  <si>
    <t>Share of item cost per application</t>
  </si>
  <si>
    <t>Example for LV Sprayer</t>
  </si>
  <si>
    <t xml:space="preserve">Table 2. Capital cost </t>
  </si>
  <si>
    <t>Example of computing equipment and vehicle economic cost associated with a recommended application</t>
  </si>
  <si>
    <t>Click here to enter your equipment and vehicle costs</t>
  </si>
  <si>
    <t>Click here for an illustration of the costing process</t>
  </si>
  <si>
    <t>Useful years</t>
  </si>
  <si>
    <t>Share for ATM application</t>
  </si>
  <si>
    <r>
      <t xml:space="preserve">    Datamaster</t>
    </r>
    <r>
      <rPr>
        <vertAlign val="superscript"/>
        <sz val="11"/>
        <color indexed="8"/>
        <rFont val="Calibri"/>
        <family val="2"/>
      </rPr>
      <t>TM</t>
    </r>
  </si>
  <si>
    <t>Orchard sprayer</t>
  </si>
  <si>
    <t>0.357 lb/acre</t>
  </si>
  <si>
    <t>Fill the highlighted cells to compute the equipment and vehicle cost</t>
  </si>
  <si>
    <t>Materials cost</t>
  </si>
  <si>
    <t>Rule</t>
  </si>
  <si>
    <t>Click here for to review your costing calculation</t>
  </si>
  <si>
    <t>Back to equipment calculation</t>
  </si>
  <si>
    <t>Each strategy has its own requirements, so please refer to these requirements by clicking on the links below:</t>
  </si>
  <si>
    <t>Recommended Adulticide</t>
  </si>
  <si>
    <t xml:space="preserve">Select materials to be used by writing 1 </t>
  </si>
  <si>
    <t>800 gm/hectare or 400 gm/hectare</t>
  </si>
  <si>
    <t>0.714 lb/acre or 0.357 lb/acre</t>
  </si>
  <si>
    <t>323.8 gm/acre or 161.9 gm/acre</t>
  </si>
  <si>
    <t>The application rates for VectoBac WDG are</t>
  </si>
  <si>
    <t xml:space="preserve">    1- The name of the larvicide or adulticide</t>
  </si>
  <si>
    <t xml:space="preserve">    3- The amount of units used per acre</t>
  </si>
  <si>
    <t xml:space="preserve">    4- The unit cost of the larvicide or adulticide</t>
  </si>
  <si>
    <t xml:space="preserve">    1- Multiply the material's unit per acre to get the cost per acre</t>
  </si>
  <si>
    <t>Cost of equipment and vehicles</t>
  </si>
  <si>
    <t>Back to equipment costing example</t>
  </si>
  <si>
    <t>Back to personnel example</t>
  </si>
  <si>
    <t>Back to personnel table</t>
  </si>
  <si>
    <t>Back to materials costing example</t>
  </si>
  <si>
    <t>Back to materials costing table</t>
  </si>
  <si>
    <t xml:space="preserve">Background </t>
  </si>
  <si>
    <t>C</t>
  </si>
  <si>
    <t>D</t>
  </si>
  <si>
    <t>Illustrative example results</t>
  </si>
  <si>
    <t>Recommended number of applications by site</t>
  </si>
  <si>
    <t>From the drop down list select the control strategy used for this costing exercise:</t>
  </si>
  <si>
    <t>Larvicide: Methoprene 4 per acre</t>
  </si>
  <si>
    <t>Larvicide: Methoprene 1 per acre</t>
  </si>
  <si>
    <t>Larvicide: Bti using Ag-Mister LV-8 0.357lb/acre</t>
  </si>
  <si>
    <t>Larvicide: Bti using Ag-Mister LV-8 0.714 lb/acre</t>
  </si>
  <si>
    <t>Larvicide: Bti using Buffalo Turbine CSM2 mist sprayer 0.714 lb/acre</t>
  </si>
  <si>
    <t>Larvicide: Bti using Buffalo Turbine CSM2 mist sprayer 0.357 lb/acre</t>
  </si>
  <si>
    <t>Adulticide: DUET 1.23 oz/acre</t>
  </si>
  <si>
    <t>Adulticide: DUET 0.61 oz/acre</t>
  </si>
  <si>
    <t>Select the site area unit for the selected application</t>
  </si>
  <si>
    <t>Fill in the number of applications you are planning to conduct</t>
  </si>
  <si>
    <r>
      <t xml:space="preserve">From the drop down lists below (highlighted in gray) please select the strategy, settings, and application. In the cells highlighted in blue fill the size of the area you are planning to treat or have already treated, and the number of applications you are planning to conduct. </t>
    </r>
    <r>
      <rPr>
        <b/>
        <i/>
        <sz val="11"/>
        <color indexed="8"/>
        <rFont val="Calibri"/>
        <family val="2"/>
      </rPr>
      <t>The blue cells must to be filled to be able to continue with the calculations</t>
    </r>
  </si>
  <si>
    <t xml:space="preserve">The cost of the selected application </t>
  </si>
  <si>
    <t xml:space="preserve">The result of the illustrated examples </t>
  </si>
  <si>
    <t>Time allocation</t>
  </si>
  <si>
    <t xml:space="preserve">    5- The economic usage share of that item for the Asian tiger mosquito control application. This column will allocate the cost of the LV sprayers and vehicles for each application. To do that we will need the following information:</t>
  </si>
  <si>
    <t>Back to table of contents</t>
  </si>
  <si>
    <t>Fill in the size of the treated area for the selected application (in the chosen units)</t>
  </si>
  <si>
    <t>% of annual time allocated for that application</t>
  </si>
  <si>
    <t>Number of official working days in year</t>
  </si>
  <si>
    <t>Square feet</t>
  </si>
  <si>
    <t>1 acre =</t>
  </si>
  <si>
    <t>Instructions and example of personnel costing</t>
  </si>
  <si>
    <t>Instructions and example of equipment costing</t>
  </si>
  <si>
    <t>3</t>
  </si>
  <si>
    <t>Instructions and example</t>
  </si>
  <si>
    <t>Instructions and example of materials costing</t>
  </si>
  <si>
    <t>a</t>
  </si>
  <si>
    <t>c</t>
  </si>
  <si>
    <t>II</t>
  </si>
  <si>
    <t>III</t>
  </si>
  <si>
    <t>e</t>
  </si>
  <si>
    <t xml:space="preserve">f </t>
  </si>
  <si>
    <r>
      <t xml:space="preserve">Recommended approach for a truck-mounted application of DUET™ Dual-action Adulticide (Clarke®, Roselle, IL) using an ultra low-volume (ULV) sprayer to reduce biting population of </t>
    </r>
    <r>
      <rPr>
        <b/>
        <i/>
        <sz val="14"/>
        <color indexed="8"/>
        <rFont val="Calibri"/>
        <family val="2"/>
      </rPr>
      <t>Aedes albopictus</t>
    </r>
  </si>
  <si>
    <r>
      <t xml:space="preserve">    DUET</t>
    </r>
    <r>
      <rPr>
        <sz val="11"/>
        <color indexed="8"/>
        <rFont val="Calibri"/>
        <family val="2"/>
      </rPr>
      <t>™ Dual-action Adulticide (Clarke®, Roselle, IL)</t>
    </r>
  </si>
  <si>
    <t>Illustrative example</t>
  </si>
  <si>
    <t>Illustrated example of application summary</t>
  </si>
  <si>
    <t>Examp</t>
  </si>
  <si>
    <t>Go to personnel costing sheet</t>
  </si>
  <si>
    <t>From the drop down list select the application setting for this costing exercise:</t>
  </si>
  <si>
    <t>From the drop down list select the application used for this costing exercise:</t>
  </si>
  <si>
    <t>Acres</t>
  </si>
  <si>
    <t>Hectares</t>
  </si>
  <si>
    <t>Multiplied the 6 hours he worked by his hourly wage of $11</t>
  </si>
  <si>
    <t>Multiplied the 7 hours he worked by his hourly wage of $11</t>
  </si>
  <si>
    <t>Please view the example below for illustration</t>
  </si>
  <si>
    <t>Hours allocated  for one application</t>
  </si>
  <si>
    <t>Salary per unit</t>
  </si>
  <si>
    <t>Unit of time for costing</t>
  </si>
  <si>
    <t>Year</t>
  </si>
  <si>
    <t xml:space="preserve">Hour </t>
  </si>
  <si>
    <t>Regular hours per day</t>
  </si>
  <si>
    <t>Annual base working days</t>
  </si>
  <si>
    <t>Number of regular working hours per year</t>
  </si>
  <si>
    <t>Time allocated as % of paid hours</t>
  </si>
  <si>
    <t>Go to Example's Result</t>
  </si>
  <si>
    <t>Go to Materials Instructions and Example</t>
  </si>
  <si>
    <t>Personnel cost instructions and example</t>
  </si>
  <si>
    <t>Equipment cost instructions and example</t>
  </si>
  <si>
    <t>Go to Equipment Costing Sheet</t>
  </si>
  <si>
    <t xml:space="preserve">    3- The cost of the equipment. For this economic analysis, use the replacement cost of that equipment (market price of the equipment as if you are purchasing this equipment today).</t>
  </si>
  <si>
    <t>Go to Personnel Instructions and Example</t>
  </si>
  <si>
    <t>Go to Personnel Calculations</t>
  </si>
  <si>
    <t>Go to Equipment Instructions and Example</t>
  </si>
  <si>
    <t>Go to Equipment Calculations</t>
  </si>
  <si>
    <t>Click here to review your costing calculation</t>
  </si>
  <si>
    <t>Continue to Example's Result</t>
  </si>
  <si>
    <t>Go to Materials Costing Sheet</t>
  </si>
  <si>
    <t>Go to Materials Calculations</t>
  </si>
  <si>
    <t>This is the averaged economic cost per year of owning an asset over its entire lifespan. The annualized cost will be the same as the value obtained by amortizing the replacement cost of the asset over its useful life.</t>
  </si>
  <si>
    <t>A type of non-cash expense used to account for "wear and tear" on and obsolescence of assets. Depreciation distributes the cost of an asset across its useful life span and is a technique that acknowledges a portion of the cost-at-purchase will not be recoupable through resale as time passes.</t>
  </si>
  <si>
    <t xml:space="preserve">Total payments during the reference period, in cash or in kind, paid by an employer to (or on behalf of) workers consisting of wages, salaries and fringe benefits. </t>
  </si>
  <si>
    <t>Back to Table of Contents</t>
  </si>
  <si>
    <t xml:space="preserve">Tool development was funded by  the Agricultural Research Services of the US Department of Agriculture, agreement number 58-6615-8-106 from the Agricultural Research Services of the US Department of Agriculture.  </t>
  </si>
  <si>
    <t>User's last name</t>
  </si>
  <si>
    <t>User's title</t>
  </si>
  <si>
    <t>Date of calculation</t>
  </si>
  <si>
    <t>Site number</t>
  </si>
  <si>
    <t>Site name</t>
  </si>
  <si>
    <t xml:space="preserve">Personnel ex </t>
  </si>
  <si>
    <t xml:space="preserve">Equipment ex </t>
  </si>
  <si>
    <t>Materials ex</t>
  </si>
  <si>
    <t>Examples of overtime treatment</t>
  </si>
  <si>
    <t>Back to personnel costing sheet</t>
  </si>
  <si>
    <t>Back to equipment example</t>
  </si>
  <si>
    <t>Go to Equipment Example Calculation</t>
  </si>
  <si>
    <t>Back to equipment costing sheet</t>
  </si>
  <si>
    <t>Back to materials example</t>
  </si>
  <si>
    <t>Go to Materials Example Calculation</t>
  </si>
  <si>
    <t xml:space="preserve">    2- Multiply the cost per acre by the quantity of the area covered in this application in acres</t>
  </si>
  <si>
    <t>Click here for an illustration on the costing process</t>
  </si>
  <si>
    <t>Back to materials costing sheet</t>
  </si>
  <si>
    <t xml:space="preserve">Go to Table of Contents </t>
  </si>
  <si>
    <t>Go to Strategies</t>
  </si>
  <si>
    <t>Go to Personnel Instructions</t>
  </si>
  <si>
    <t>Instructions 
&amp; applications</t>
  </si>
  <si>
    <t>Adulticide (DUET) 1.23 oz/ac</t>
  </si>
  <si>
    <t>Methoprene (Larvicide) 4 oz/per acre (Altosid SR-5)</t>
  </si>
  <si>
    <t>Bacillus thuringiensis israelensis (Bti) VectoBac WDG (Larvicide)</t>
  </si>
  <si>
    <t>Application with LV-8 at 0.714 lb/acre (800 gm/ha)</t>
  </si>
  <si>
    <t>Application with LV-8 at 0.357lb/acre (400 gm/ha)</t>
  </si>
  <si>
    <t>Application with Buffalo Turbine CSM2 at 0.714 lb/acre (800 gm/ha)</t>
  </si>
  <si>
    <t>Application with Buffalo Turbine CSM2 at 0.357 lb/acre (400 gm/ha)</t>
  </si>
  <si>
    <t>Methoprene (Larvicide) 1 oz/per acre (Altosid SR-20)</t>
  </si>
  <si>
    <t>Adulticide (DUET) 0.61 oz/ac</t>
  </si>
  <si>
    <r>
      <t xml:space="preserve">This tool is intended to help mosquito control program managers conduct basic cost analyses for different applications recommended by the Area-Wide Pest Management Program for the Asian Tiger Mosquito, </t>
    </r>
    <r>
      <rPr>
        <i/>
        <sz val="11"/>
        <color indexed="8"/>
        <rFont val="Calibri"/>
        <family val="2"/>
      </rPr>
      <t>Aedes albopictus</t>
    </r>
    <r>
      <rPr>
        <sz val="11"/>
        <color theme="1"/>
        <rFont val="Calibri"/>
        <family val="2"/>
      </rPr>
      <t xml:space="preserve">, in New Jersey. The preliminary results can be used to plan control strategies, decide on the number of applications to conduct, or to prioritize the intervention areas.  </t>
    </r>
  </si>
  <si>
    <t>The results using this application will show the overall cost of adopting a recommended application or protocol. However, the tables you need to fill will focus on either the cost of one application (for personnel and equipment) or the materials needed to implement the protocol within one acre. For more information, please review instructions before conducting your costing.</t>
  </si>
  <si>
    <t xml:space="preserve">    2. The use of a small pickup truck (Ford Ranger 4X4) for the application</t>
  </si>
  <si>
    <t>Recommended for urban or suburban settings</t>
  </si>
  <si>
    <t>An application within an urban 120 acre site will take approximately 2 hours for a single truck to complete. Preparation time of 2 hours</t>
  </si>
  <si>
    <r>
      <t>An application within a suburban 270 acre site will take approximately 2 to 4 hours  for a single truck to complet</t>
    </r>
    <r>
      <rPr>
        <sz val="11"/>
        <color indexed="8"/>
        <rFont val="Calibri"/>
        <family val="2"/>
      </rPr>
      <t xml:space="preserve">e. </t>
    </r>
    <r>
      <rPr>
        <sz val="11"/>
        <color indexed="8"/>
        <rFont val="Calibri"/>
        <family val="2"/>
      </rPr>
      <t>Preparation time of 2 hours</t>
    </r>
  </si>
  <si>
    <t xml:space="preserve">    1. Buffalo Turbine CSM2 Mist Sprayer with atomizing spray head (Buffalo Turbine, Springville, NY)</t>
  </si>
  <si>
    <t>Bti application with Buffalo Turbine CSM2 mist sprayer with atomizing spray head or Curtis Dyna-Fog LV-8</t>
  </si>
  <si>
    <t xml:space="preserve">    2. Curtis Dyna-Fog Ag-Mister LV-8 low volume sprayer (Curtis Dyna-Fog, Westfield, IN)</t>
  </si>
  <si>
    <t xml:space="preserve">    1. A large pickup truck housing the sprayer during applications</t>
  </si>
  <si>
    <t xml:space="preserve">    2. A second vehicle to keep other vehicles at a safe distance from the spray vehicle, and to carry premixed WDG into the field to reload (if necessary)</t>
  </si>
  <si>
    <t xml:space="preserve">             Adulticide is applied neat (undiluted) at full label rate (1.23 oz/ac) in suburban neighborhoods and at mid-label rate (0.61 oz/ac) in urban neighborhoods</t>
  </si>
  <si>
    <t>The personnel costing tool asks for nine different types of information. Four of these are descriptive and related to employees. These include the name of the employee involved in the application, his/her title, their job description, and their employment status, i.e., if they are full or part-time employees or seasonal workers. The remaining five items are key data to calculate the personnel cost. They are explained below.</t>
  </si>
  <si>
    <r>
      <t>Seasonal workers:</t>
    </r>
    <r>
      <rPr>
        <sz val="11"/>
        <color theme="1"/>
        <rFont val="Calibri"/>
        <family val="2"/>
      </rPr>
      <t xml:space="preserve"> Seasonal workers are usually paid by the hour, and in general have no fringe benefits or overtime. To compute their cost, simply go to the cell corresponding to their name in the "Cost" column and multiply the number of working hours spent on the selected application by their hourly wage. </t>
    </r>
  </si>
  <si>
    <t>Hobbes</t>
  </si>
  <si>
    <t>Tigger</t>
  </si>
  <si>
    <t>Tygra</t>
  </si>
  <si>
    <t>Richard
Parker</t>
  </si>
  <si>
    <t>Shere
Khan</t>
  </si>
  <si>
    <t>Tony</t>
  </si>
  <si>
    <t xml:space="preserve">Drives large pickup truck housing the sprayer and prepares WDG </t>
  </si>
  <si>
    <t xml:space="preserve">Manages the sprayer and prepares WDG </t>
  </si>
  <si>
    <t xml:space="preserve">Drives second truck (trail vehicle) to keep other vehicles at a safe distance and prepares WDG </t>
  </si>
  <si>
    <r>
      <t xml:space="preserve">This page will provide directions on how to estimate the economic cost of the capital assets (equipment and vehicles) to be used for the recommended strategies, and to illustrate an example of the data needed to conduct this analysis. The focus of this page is to estimate the additional expected cost associated with the additional activities recommended by the Area-wide Pest Management for the Asian Tiger Mosquito Project in New Jersey to control the Asian tiger mosquito based on </t>
    </r>
    <r>
      <rPr>
        <u val="single"/>
        <sz val="11"/>
        <color indexed="8"/>
        <rFont val="Calibri"/>
        <family val="2"/>
      </rPr>
      <t>one recommended application</t>
    </r>
    <r>
      <rPr>
        <sz val="11"/>
        <color theme="1"/>
        <rFont val="Calibri"/>
        <family val="2"/>
      </rPr>
      <t xml:space="preserve">. </t>
    </r>
  </si>
  <si>
    <t>Each strategy has its own equipment and requirements, so please refer to these requirements by clicking on the links below:</t>
  </si>
  <si>
    <r>
      <t xml:space="preserve">In this section we will calculate the economic cost associated with equipment and vehicles used in the recommended applications. Since the items discussed are capital items, we will </t>
    </r>
    <r>
      <rPr>
        <u val="single"/>
        <sz val="11"/>
        <color indexed="8"/>
        <rFont val="Calibri"/>
        <family val="2"/>
      </rPr>
      <t>amortize</t>
    </r>
    <r>
      <rPr>
        <sz val="11"/>
        <color theme="1"/>
        <rFont val="Calibri"/>
        <family val="2"/>
      </rPr>
      <t xml:space="preserve"> these costs according to their useful life as discussed below.</t>
    </r>
  </si>
  <si>
    <t>Number of working days the truck is being used</t>
  </si>
  <si>
    <t>Number of hours the truck is used on average</t>
  </si>
  <si>
    <t xml:space="preserve">Annual number of hours a large truck is used </t>
  </si>
  <si>
    <t>Share of the truck cost per application</t>
  </si>
  <si>
    <t>Controls variable flow of adulticide over varying field conditions and speeds</t>
  </si>
  <si>
    <t>The application rate for Altosd SR-20 is 1 oz/per acre</t>
  </si>
  <si>
    <t>The application rate for Altosid SR-5 is 4 oz/per acre</t>
  </si>
  <si>
    <t>The application rates for DUET are</t>
  </si>
  <si>
    <t>1.23 oz/acre (full label rate)</t>
  </si>
  <si>
    <t>0.61 oz/acre (mid-label rate)</t>
  </si>
  <si>
    <t xml:space="preserve">    Altosid SR-5</t>
  </si>
  <si>
    <t xml:space="preserve">    Altosid SR-20</t>
  </si>
  <si>
    <t>4 oz/per Acre</t>
  </si>
  <si>
    <t>1 oz/per Acre</t>
  </si>
  <si>
    <t>Ounce</t>
  </si>
  <si>
    <t>To fill the table below, review the personnel requirements for the selected application and adjust the needed personnel according to your needs. We are computing the personnel cost per application, please use your best judgment (based on the size of the area covered and preparation time) to estimate the time needed for each personnel according to the selected protocol recommendations and use the methodology discussed above to compute the personnel cost.</t>
  </si>
  <si>
    <t>Note: If you are planning to use a different low-volume sprayer than those recommended, then please replace the recommended LV sprayers mentioned above with the one you are planning to use and adjust the useful life according to the rule discussed above.</t>
  </si>
  <si>
    <t>4 oz/ac</t>
  </si>
  <si>
    <t>1 oz/ac</t>
  </si>
  <si>
    <t>This page is based on the work done by the Center for Vector Biology at Rutgers University, Mercer County Mosquito Control, Monmouth County Mosquito Extermination Commission, and the Agricultural Research Services at the USDA. See acknowledgment for more information.</t>
  </si>
  <si>
    <r>
      <t xml:space="preserve">   </t>
    </r>
    <r>
      <rPr>
        <sz val="11"/>
        <color indexed="8"/>
        <rFont val="Calibri"/>
        <family val="2"/>
      </rPr>
      <t xml:space="preserve"> 1. Cold aerosol ULV generator such as Clarke Cougar</t>
    </r>
    <r>
      <rPr>
        <sz val="11"/>
        <color indexed="8"/>
        <rFont val="Calibri"/>
        <family val="2"/>
      </rPr>
      <t>® (Clarke Mosquito Control, Roselle, IL)</t>
    </r>
  </si>
  <si>
    <t xml:space="preserve">    2. Variable flow control system (SmartFlow system, Clarke Mosquito Control, Roselle, IL) to accurately control the flow of larvicide based on varying truck speeds</t>
  </si>
  <si>
    <t xml:space="preserve">    4. Standard 15-gallon (57-liter) formulation tank to mix and dispense the larvicide</t>
  </si>
  <si>
    <r>
      <t>Altosid</t>
    </r>
    <r>
      <rPr>
        <sz val="11"/>
        <color indexed="8"/>
        <rFont val="Calibri"/>
        <family val="2"/>
      </rPr>
      <t>® Liquid Larvicide (ALL) Concentrate (SR-20)</t>
    </r>
  </si>
  <si>
    <r>
      <t xml:space="preserve">Recommended approach for applying the insect growth regulator methoprene (Altosis SR-20, SR-5) on an area-wide basis to manage larval population of </t>
    </r>
    <r>
      <rPr>
        <b/>
        <i/>
        <sz val="14"/>
        <color indexed="8"/>
        <rFont val="Calibri"/>
        <family val="2"/>
      </rPr>
      <t xml:space="preserve">Aedes albopictus </t>
    </r>
    <r>
      <rPr>
        <b/>
        <sz val="14"/>
        <color indexed="8"/>
        <rFont val="Calibri"/>
        <family val="2"/>
      </rPr>
      <t>in urban and suburban residential neighborhoods</t>
    </r>
  </si>
  <si>
    <r>
      <t xml:space="preserve">An application within an urban </t>
    </r>
    <r>
      <rPr>
        <sz val="11"/>
        <rFont val="Calibri"/>
        <family val="2"/>
      </rPr>
      <t xml:space="preserve"> 120 acre site will take approximately 2 hours including preparation for a single truck to complete</t>
    </r>
  </si>
  <si>
    <t>An average ULV application within an urban 120 acre site will take approximately 2 hours including preparation for a single truck to complete.</t>
  </si>
  <si>
    <t>An application within a suburban 400 acre site with 2 ULV machines will take approximately 3 hours including preparation time.</t>
  </si>
  <si>
    <t xml:space="preserve">    2. SmartFlow system (Clarke Mosquito Control, Roselle, IL) and GPS to accurately control the flow of larvicide based on varying truck speeds.</t>
  </si>
  <si>
    <r>
      <t xml:space="preserve">    3. DataMaster</t>
    </r>
    <r>
      <rPr>
        <sz val="11"/>
        <color indexed="8"/>
        <rFont val="Calibri"/>
        <family val="2"/>
      </rPr>
      <t>™ real time tracking to record location, miles, amount of larvicide used, acres sprayed and average speed of vehicle</t>
    </r>
  </si>
  <si>
    <t>Recommended equipment</t>
  </si>
  <si>
    <t>Recommended for suburban/urban settings</t>
  </si>
  <si>
    <t>For Bti with Curtis Dyna-Fog click here</t>
  </si>
  <si>
    <t>For Bti with Buffalo Turbine CSM2 click here</t>
  </si>
  <si>
    <t>Adulticide: DUET 1.23 ounces per acre</t>
  </si>
  <si>
    <t>Adulticide: DUET 0.61 ounces per acre</t>
  </si>
  <si>
    <t xml:space="preserve">Drives large pickup truck housing the sprayer and prepare WDG </t>
  </si>
  <si>
    <t xml:space="preserve">Manages the LV sprayer and prepare WDG </t>
  </si>
  <si>
    <t xml:space="preserve">Drives second truck (trail vehicle) to keep other vehicles at a safe distance and prepare WDG </t>
  </si>
  <si>
    <t>Comments</t>
  </si>
  <si>
    <t>Some operations may not want to use a trailing vehicle, in this case the hours allocated for this application should be zero</t>
  </si>
  <si>
    <t>This is an optional person in case you want to leave someone with a weather station to record environmental data</t>
  </si>
  <si>
    <t>This could be same as Driver 1…You may call this person as a SEASONAL HELPER</t>
  </si>
  <si>
    <t>Buffalo Turbine helper or a seasonal helper</t>
  </si>
  <si>
    <t>Acknowledgement: this page is based on the work done by the Center for Vector Biology Rutgers University, Monmouth County Mosquito Commission, Mercer County Mosquito Control, and Agricultural Research Services at the USDA. See acknowledgments for more information.</t>
  </si>
  <si>
    <t>Introducing new technologies to control mosquitoes requires information regarding their effectiveness, a comparison of their efficacy to other technologies, and their impact on the environment, in addition to other factors. However, when resources are limited, policy makers, as well as program managers, need to understand the cost of this technology to allocate resources or seek additional funding.</t>
  </si>
  <si>
    <t xml:space="preserve">This tool will assist in estimating the additional cost associated with the implementation of recommended applications. The focus of this tool will be limited to the operational costs of the recommended strategies; it does not include any administrative or planning cost associated with the implementation of the recommended applications or protocols. </t>
  </si>
  <si>
    <t xml:space="preserve">    3. GPS-based real-time tracking to record location, miles, amount of larvicide used, acres sprayed and average speed of vehicle</t>
  </si>
  <si>
    <r>
      <t>Depending on the availability of low-volume (LV) machines, two Bti applications are recommended for two different machines; the Curtis Dyna-Fog Ag-Mister LV-8</t>
    </r>
    <r>
      <rPr>
        <sz val="11"/>
        <color indexed="8"/>
        <rFont val="Calibri"/>
        <family val="2"/>
      </rPr>
      <t>™ (Curtis Dyna-Fog, Westfield , IN), and the Buffalo Turbine CSM2 mist sprayer with atomizing spray head (Buffalo Turbin, Springville, NY).</t>
    </r>
  </si>
  <si>
    <t xml:space="preserve">    4. Optional: a staff to mix WDG and load into sprayer prior to application, if drivers and navigator lack the skills needed</t>
  </si>
  <si>
    <r>
      <t xml:space="preserve">From the drop down lists below (highlighted in gray) please select the strategy, settings, and application. In the cells highlighted in blue, please fill the size of the area you are planning to treat or have already treated and the number of applications you are planning to conduct. </t>
    </r>
    <r>
      <rPr>
        <b/>
        <i/>
        <sz val="11"/>
        <color indexed="8"/>
        <rFont val="Calibri"/>
        <family val="2"/>
      </rPr>
      <t>The blue cells must to be filled to be able to continue with the calculations</t>
    </r>
  </si>
  <si>
    <t>The focus of the personnel costing sheet is to estimate the additional expected cost associated with the additional activities recommended by the Area-wide Pest Management for the Asian Tiger Mosquito Project in New Jersey. It focuses only on the operating cost and does not include any personnel administrative or planning costs associated with the implementation of the recommended protocols.</t>
  </si>
  <si>
    <r>
      <t>Definitions: 
Personnel cost</t>
    </r>
    <r>
      <rPr>
        <sz val="11"/>
        <color theme="1"/>
        <rFont val="Calibri"/>
        <family val="2"/>
      </rPr>
      <t xml:space="preserve"> will vary according to employment status, whether they are full or part-time employees, or employed on a seasonal basis.  According to their employment status, they will be paid an annual salary, or a wage per hour. Unit refers to the unit of cost, i.e., either annual salary for full and part-time employees, or hourly wage for seasonal workers. </t>
    </r>
    <r>
      <rPr>
        <b/>
        <sz val="11"/>
        <color indexed="8"/>
        <rFont val="Calibri"/>
        <family val="2"/>
      </rPr>
      <t>Fringe rate</t>
    </r>
    <r>
      <rPr>
        <sz val="11"/>
        <color theme="1"/>
        <rFont val="Calibri"/>
        <family val="2"/>
      </rPr>
      <t xml:space="preserve"> is the percentage of costs incurred by an employer, in addition to a worker's salary or wages to cover the employer's expense for payroll taxes, pension, insurance (health, worker's compensation, unemployment, life or disability) and other employee benefits, from the employee's total salary. Usually, the fringe rate is 15-25% of the annual salary.</t>
    </r>
  </si>
  <si>
    <r>
      <t>Full time employees</t>
    </r>
    <r>
      <rPr>
        <u val="single"/>
        <sz val="11"/>
        <color indexed="8"/>
        <rFont val="Calibri"/>
        <family val="2"/>
      </rPr>
      <t xml:space="preserve"> </t>
    </r>
    <r>
      <rPr>
        <sz val="11"/>
        <color indexed="8"/>
        <rFont val="Calibri"/>
        <family val="2"/>
      </rPr>
      <t xml:space="preserve">are paid salaries, fringe benefits, and sometimes overtime for some tasks they may conduct after official hours. To compute the annual cost of the personnel associated with one application of the recommended protocols, we need to obtain the annual salary of the full- and part-time employees and their fringe rate. </t>
    </r>
  </si>
  <si>
    <t xml:space="preserve">We then allocate the percentage of effort they devote for this activity by dividing the number of hours they need to prepare and conduct the application by the total number of hours they officially work in a year. For example, assuming an employee works 240 days a year (365-104 (two days weekend)-21 days paid holidays, vacation days, and sick days) and they work 7offical hours a day, that will give us a total of 1,680 working hours. If one application takes 10 hours of that employee’s time then the percentage of time they allocate for that application is 10/1680 or 0.60% of their official time. Below is a tool to help allocate employee’s time to the selected application. </t>
  </si>
  <si>
    <t>Please fill the cells highlighted in pink. Do not change the formulas in the plain white cells. You can replace the default number provided as an illustration.</t>
  </si>
  <si>
    <t>To allocate their time for that application, insert number 1 in the annual official working days column, fill the numbers of hours they worked in that application in the official hours per day, and insert the same number of hours in the hours allocated for application (we want to make sure that the time they allocated for this application is 100%</t>
  </si>
  <si>
    <t>The following information is needed:</t>
  </si>
  <si>
    <r>
      <t xml:space="preserve">    4- Useful life of an equipment is an estimate of the average number of years an asset is considered usable before its value is fully depreciated</t>
    </r>
    <r>
      <rPr>
        <vertAlign val="superscript"/>
        <sz val="11"/>
        <color indexed="8"/>
        <rFont val="Calibri"/>
        <family val="2"/>
      </rPr>
      <t>1</t>
    </r>
    <r>
      <rPr>
        <sz val="11"/>
        <color theme="1"/>
        <rFont val="Calibri"/>
        <family val="2"/>
      </rPr>
      <t xml:space="preserve">.  </t>
    </r>
    <r>
      <rPr>
        <i/>
        <sz val="11"/>
        <color indexed="8"/>
        <rFont val="Calibri"/>
        <family val="2"/>
      </rPr>
      <t>According to the IRS, the useful life of equipment depends on its purchase price. If the purchase price is greater than or equal to $50,000 then the useful life is 10 years, If the cost is less then $50,000, then the useful life is 7 years. As for vehicles, if purchased for mor</t>
    </r>
    <r>
      <rPr>
        <i/>
        <sz val="11"/>
        <rFont val="Calibri"/>
        <family val="2"/>
      </rPr>
      <t>e than 5 years of use</t>
    </r>
    <r>
      <rPr>
        <i/>
        <sz val="11"/>
        <color indexed="8"/>
        <rFont val="Calibri"/>
        <family val="2"/>
      </rPr>
      <t>, usually we use a useful life of 10 years</t>
    </r>
    <r>
      <rPr>
        <i/>
        <vertAlign val="superscript"/>
        <sz val="11"/>
        <color indexed="8"/>
        <rFont val="Calibri"/>
        <family val="2"/>
      </rPr>
      <t>1</t>
    </r>
    <r>
      <rPr>
        <i/>
        <sz val="11"/>
        <color indexed="8"/>
        <rFont val="Calibri"/>
        <family val="2"/>
      </rPr>
      <t>.</t>
    </r>
  </si>
  <si>
    <t xml:space="preserve">          c- To compute the share of the item use per application we divide (b) by (a)</t>
  </si>
  <si>
    <r>
      <t xml:space="preserve">This page will give instructions on how to estimate the recurrent cost of the materials (Adulticide and Larvicide) to be used for the recommended strategies, to illustrate an example on how to conduct the analysis, and finally to provide a table where mosquito control managers can compute their own cost. The focus of this page is to estimate the additional expected cost associated with the additional activities recommended by the Area-wide Pest Management for the Asian Tiger Mosquito Project in New Jersey to control the Asian tiger mosquito </t>
    </r>
    <r>
      <rPr>
        <u val="single"/>
        <sz val="11"/>
        <color indexed="8"/>
        <rFont val="Calibri"/>
        <family val="2"/>
      </rPr>
      <t>based on cost per one acre</t>
    </r>
    <r>
      <rPr>
        <sz val="11"/>
        <color theme="1"/>
        <rFont val="Calibri"/>
        <family val="2"/>
      </rPr>
      <t>.</t>
    </r>
  </si>
  <si>
    <t>To double check the results divide the area size by the "area unit" conversion to acre</t>
  </si>
  <si>
    <t>For example if the area is 200 hectares, the conversion to acres will be 200/0.404686 = 494 acre</t>
  </si>
  <si>
    <t>To cost the materials, we need the following information:</t>
  </si>
  <si>
    <t>To compute the cost of materials, the following steps are taken:</t>
  </si>
  <si>
    <t>A note: To cost vehicles, if you are planning to use more than one vehicle for the same purpose specified in the recommended strategies, and each has its own cost that varies from the other vehicle, then take the average cost of these two (or more) vehicles and fill it in the unit cost column; in the quantity column fill the number of vehicles you are planning to use.</t>
  </si>
  <si>
    <t>Enter your data here</t>
  </si>
  <si>
    <t>Click here for area conversion to acre</t>
  </si>
  <si>
    <r>
      <rPr>
        <b/>
        <i/>
        <sz val="16"/>
        <color indexed="8"/>
        <rFont val="Calibri"/>
        <family val="2"/>
      </rPr>
      <t>Note:</t>
    </r>
    <r>
      <rPr>
        <b/>
        <sz val="16"/>
        <color indexed="8"/>
        <rFont val="Calibri"/>
        <family val="2"/>
      </rPr>
      <t xml:space="preserve"> The annual base working day SHOULD NOT be less than 1 in all cases for the program to run.</t>
    </r>
  </si>
  <si>
    <t>Back to TOC</t>
  </si>
  <si>
    <t>Strategy and applications according to the seasonal patterns of ATM abundance</t>
  </si>
  <si>
    <t xml:space="preserve">Binary (use of multiple approaches) </t>
  </si>
  <si>
    <t xml:space="preserve">Personnel cost refers to the institute's personnel costs such as salaries and employee fringe benefits paid by the institution (such as employer contributions to health insurance, social security, etc.) for full- and part-time employees or hourly wages and benefits, if any, paid to seasonal workers involved in the recommended applications. </t>
  </si>
  <si>
    <t>Treatment of Seasonal workers</t>
  </si>
  <si>
    <t>In the salary per unit colum, we multiplied the 5 hours he worked by his hourly wage of $11</t>
  </si>
  <si>
    <t>Examples of useful life of different equipment</t>
  </si>
  <si>
    <t>Example for a vehicle</t>
  </si>
  <si>
    <t xml:space="preserve"> Time worked in addition to one's regular scheduled working hours.</t>
  </si>
  <si>
    <t xml:space="preserve">Fill in </t>
  </si>
  <si>
    <r>
      <rPr>
        <b/>
        <sz val="11"/>
        <color indexed="8"/>
        <rFont val="Calibri"/>
        <family val="2"/>
      </rPr>
      <t>Disclosure:</t>
    </r>
    <r>
      <rPr>
        <sz val="11"/>
        <color indexed="8"/>
        <rFont val="Calibri"/>
        <family val="2"/>
      </rPr>
      <t xml:space="preserve"> The developers believe that all the calculations and formulas used in this tool are accurate. However, we recommend that you do some calculations manually to ensure the accuracy of the tool and correct units for input data.  Before using this tool please carefully read the instructions and go over the illustrative example to optimize your use of this tool. In the personnel sheet, PLEASE MAKE SURE THAT THE ANNUAL BASE WORKING DAYS SHOULD NOT BE LESS THAN 1 IN ALL CASES FOR THE PROGRAM TO RUN. We worked hard to address the possible challenges that you might face when it comes to costing the personnel, materials, and equipment used to control </t>
    </r>
    <r>
      <rPr>
        <sz val="11"/>
        <color theme="1"/>
        <rFont val="Calibri"/>
        <family val="2"/>
      </rPr>
      <t xml:space="preserve">Aedes albopictus, but we might have not covered your work environment condition, if this is the case please contact us at shepard@brandeis.edu or yara@brandeis.edu. </t>
    </r>
    <r>
      <rPr>
        <sz val="11"/>
        <color indexed="8"/>
        <rFont val="Calibri"/>
        <family val="2"/>
      </rPr>
      <t xml:space="preserve">  </t>
    </r>
  </si>
  <si>
    <t>Overtime pay per applic.</t>
  </si>
  <si>
    <t>In addition to the regular time cost, part of the overtime is related to this application activities.</t>
  </si>
  <si>
    <t>Compensation time (two days extra vacation)</t>
  </si>
  <si>
    <r>
      <t xml:space="preserve">    2- The quantity of equipment you are planning to use. For example if you are planning to </t>
    </r>
    <r>
      <rPr>
        <sz val="11"/>
        <rFont val="Calibri"/>
        <family val="2"/>
      </rPr>
      <t xml:space="preserve">use only </t>
    </r>
    <r>
      <rPr>
        <i/>
        <sz val="11"/>
        <rFont val="Calibri"/>
        <family val="2"/>
      </rPr>
      <t>one LV sprayer Curtis Dyna-Fog LV8</t>
    </r>
    <r>
      <rPr>
        <sz val="11"/>
        <rFont val="Calibri"/>
        <family val="2"/>
      </rPr>
      <t xml:space="preserve"> equipment for the selected application then fill number 1 under the "Quantity" column. If you are planning to use 2 or more of the Curtis Dyna-fog LV8 for that application, than fill 2 in the "Quantity" column. </t>
    </r>
  </si>
  <si>
    <t xml:space="preserve">    2- The materials application rate in acre</t>
  </si>
  <si>
    <t>Password</t>
  </si>
  <si>
    <t>Brandeis</t>
  </si>
  <si>
    <t>Compensation of overtime</t>
  </si>
  <si>
    <r>
      <t xml:space="preserve">Compensation of overtime: </t>
    </r>
    <r>
      <rPr>
        <sz val="11"/>
        <color indexed="8"/>
        <rFont val="Calibri"/>
        <family val="2"/>
      </rPr>
      <t>If the application time is considered overtime, then we should add the monetary value of this overtime only in the specified overtime column (see personnel cost table below) and leave the salary, fringe rate and % of time columns empty (or fill it with zero). If overtime was paid as days of vacation, then we will use the methods mentioned above (obtaining the annual salary and fringe rate, and allocate the % of time devoted to this application, where we use the forgone working hours computed from the days off.)  If in addition to the employee's official time, part of the overtime is associated with this activity then we need to adjust for that by reporting the percentage of the overtime (in monetary terms or days off) associated with the selected application and add this to the employees official cost.</t>
    </r>
  </si>
  <si>
    <t>This tool was prepared by Prof. Donald S. Shepard, PhD; Yara A. Halasa, DDS, MS, and Clare L. Hurley, MM, of Brandeis University under cooperative research with the Agricultural Research Service of the US Department of Agriculture, Rutgers University and the mosquito control offices of Mercer and Monmouth Counties. We are indebted to Ary Farajollahi from Mercer County Mosquito Control and Sean Healy from Monmouth County Mosquito Control Commission for their invaluable assistance and feedback on different versions of this tool. We thank Dina M. Fonseca and Randy Gaugler from Rutgers University, School of Environmental and Biological Sciences, Department of Entomology, Center for Vector Biology for their invaluable assistance and feedback on different versions of this tool. We gratefully acknowledge Gary G. Clark from the Agricultural Research Service, U.S. Department of Agriculture, Mosquito and Fly Research Unit and Daniel Strickman from the Agricultural Research Service, U.S. Department of Agriculture, National Program Leader, Veterinary, Medical and Urban Entomology for their investment in this tool, invaluable assistance and feedback on different versions of this tool, and for thier encouragement.</t>
  </si>
  <si>
    <t xml:space="preserve">If you have any questions about this tool or about assessment of cost-effectiveness of the suggested protocols, contact Prof. Donald Shepard at shepard@brandeis.edu for further information on economic costing analysis and Prof. Dina M. Fonseca at dinafons@rci.rutgers.edu for further information regarding the effectiveness of the area-wide pest management program to control the Asian tiger mosquito. </t>
  </si>
  <si>
    <t>Note: When this tool is used, the authors would appreciate inclusion of this citation and an email about the experience.  This will help improve the tool for you and other users in the future.</t>
  </si>
  <si>
    <t>*Suggested citation:</t>
  </si>
  <si>
    <t>(Refer to the Methoprene protocol at (http://www.rci.rutgers.edu/~awatm/SOPsATM.html) for recommended preparation instructions)</t>
  </si>
  <si>
    <r>
      <t xml:space="preserve">    1. Pickup truck for sprayer during applications</t>
    </r>
    <r>
      <rPr>
        <sz val="11"/>
        <rFont val="Calibri"/>
        <family val="2"/>
      </rPr>
      <t xml:space="preserve"> </t>
    </r>
    <r>
      <rPr>
        <i/>
        <sz val="11"/>
        <rFont val="Calibri"/>
        <family val="2"/>
      </rPr>
      <t>(refer to the Methoprene protocol at (http://www.rci.rutgers.edu/~awatm/SOPsATM.html) for recommended instructions)</t>
    </r>
  </si>
  <si>
    <t>Please refer to the Bti protocal at (http://www.rci.rutgers.edu/~awatm/SOPs/ATMBtiSOP.pdf) for recommended application details.</t>
  </si>
  <si>
    <t>Refer to the DUEL protocol at (http://www.rci.rutgers.edu/~awatm/SOPsATM.html) for recommended instructions</t>
  </si>
  <si>
    <r>
      <t xml:space="preserve">    1. A small pickup truck (Ford Ranger 4X4) is recommended for maneuvering for sprayer during applications </t>
    </r>
    <r>
      <rPr>
        <i/>
        <sz val="11"/>
        <rFont val="Calibri"/>
        <family val="2"/>
      </rPr>
      <t>(refer to the adulticide protocol at (http://www.rci.rutgers.edu/~awatm/SOPsATM.html) for recommended instructions)</t>
    </r>
  </si>
  <si>
    <t xml:space="preserve"> Costing Tool for Area-wide Integrated Management of the Asian Tiger Mosquito*</t>
  </si>
  <si>
    <t>Shepard, D.S.; Halasa, Y.A.; Hurley, C.L. Costing Tool for Area-wide Integrated Management of the Asian Tiger Mosquito.  Waltham, MA: Heller School for Social Policy and Management, Brandeis University, Jan. 15, 2014.  Web: http://people.brandeis.edu/~shepard/downloads.html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</si>
</sst>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_(&quot;$&quot;* #,##0.0_);_(&quot;$&quot;* \(#,##0.0\);_(&quot;$&quot;* &quot;-&quot;??_);_(@_)"/>
    <numFmt numFmtId="172" formatCode="_(&quot;$&quot;* #,##0_);_(&quot;$&quot;* \(#,##0\);_(&quot;$&quot;* &quot;-&quot;??_);_(@_)"/>
    <numFmt numFmtId="173" formatCode="&quot;$&quot;#,##0.0"/>
    <numFmt numFmtId="174" formatCode="&quot;$&quot;#,##0"/>
    <numFmt numFmtId="175" formatCode="0.0%"/>
    <numFmt numFmtId="176" formatCode="0.0"/>
    <numFmt numFmtId="177" formatCode="0.000"/>
    <numFmt numFmtId="178" formatCode="0.0000"/>
    <numFmt numFmtId="179" formatCode="&quot;$&quot;#,##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_(* #,##0.0_);_(* \(#,##0.0\);_(* &quot;-&quot;??_);_(@_)"/>
    <numFmt numFmtId="192" formatCode="_(* #,##0_);_(* \(#,##0\);_(* &quot;-&quot;??_);_(@_)"/>
    <numFmt numFmtId="193" formatCode="_(* #,##0.000_);_(* \(#,##0.000\);_(* &quot;-&quot;??_);_(@_)"/>
    <numFmt numFmtId="194" formatCode="_(* #,##0.0000_);_(* \(#,##0.0000\);_(* &quot;-&quot;??_);_(@_)"/>
    <numFmt numFmtId="195" formatCode="_(* #,##0.00000_);_(* \(#,##0.00000\);_(* &quot;-&quot;??_);_(@_)"/>
    <numFmt numFmtId="196" formatCode="_(* #,##0.000000_);_(* \(#,##0.000000\);_(* &quot;-&quot;??_);_(@_)"/>
  </numFmts>
  <fonts count="70">
    <font>
      <sz val="11"/>
      <color theme="1"/>
      <name val="Calibri"/>
      <family val="2"/>
    </font>
    <font>
      <sz val="11"/>
      <color indexed="8"/>
      <name val="Calibri"/>
      <family val="2"/>
    </font>
    <font>
      <vertAlign val="superscript"/>
      <sz val="11"/>
      <color indexed="8"/>
      <name val="Calibri"/>
      <family val="2"/>
    </font>
    <font>
      <b/>
      <sz val="14"/>
      <color indexed="8"/>
      <name val="Calibri"/>
      <family val="2"/>
    </font>
    <font>
      <i/>
      <sz val="11"/>
      <color indexed="8"/>
      <name val="Calibri"/>
      <family val="2"/>
    </font>
    <font>
      <b/>
      <i/>
      <sz val="14"/>
      <color indexed="8"/>
      <name val="Calibri"/>
      <family val="2"/>
    </font>
    <font>
      <b/>
      <u val="single"/>
      <sz val="11"/>
      <color indexed="8"/>
      <name val="Calibri"/>
      <family val="2"/>
    </font>
    <font>
      <b/>
      <sz val="14"/>
      <name val="Times New Roman"/>
      <family val="1"/>
    </font>
    <font>
      <b/>
      <sz val="11"/>
      <color indexed="8"/>
      <name val="Calibri"/>
      <family val="2"/>
    </font>
    <font>
      <u val="single"/>
      <sz val="11"/>
      <color indexed="8"/>
      <name val="Calibri"/>
      <family val="2"/>
    </font>
    <font>
      <sz val="11"/>
      <name val="Calibri"/>
      <family val="2"/>
    </font>
    <font>
      <sz val="9"/>
      <color indexed="8"/>
      <name val="Calibri"/>
      <family val="2"/>
    </font>
    <font>
      <vertAlign val="superscript"/>
      <sz val="9"/>
      <color indexed="8"/>
      <name val="Calibri"/>
      <family val="2"/>
    </font>
    <font>
      <b/>
      <i/>
      <sz val="11"/>
      <color indexed="8"/>
      <name val="Calibri"/>
      <family val="2"/>
    </font>
    <font>
      <i/>
      <vertAlign val="superscript"/>
      <sz val="11"/>
      <color indexed="8"/>
      <name val="Calibri"/>
      <family val="2"/>
    </font>
    <font>
      <u val="single"/>
      <sz val="10"/>
      <color indexed="12"/>
      <name val="Arial"/>
      <family val="2"/>
    </font>
    <font>
      <sz val="10"/>
      <name val="Arial"/>
      <family val="2"/>
    </font>
    <font>
      <i/>
      <sz val="11"/>
      <name val="Calibri"/>
      <family val="2"/>
    </font>
    <font>
      <b/>
      <sz val="16"/>
      <color indexed="8"/>
      <name val="Calibri"/>
      <family val="2"/>
    </font>
    <font>
      <b/>
      <i/>
      <sz val="16"/>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sz val="16"/>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4"/>
      <color theme="1"/>
      <name val="Calibri"/>
      <family val="2"/>
    </font>
    <font>
      <b/>
      <u val="single"/>
      <sz val="11"/>
      <color theme="1"/>
      <name val="Calibri"/>
      <family val="2"/>
    </font>
    <font>
      <sz val="11"/>
      <color rgb="FF000000"/>
      <name val="Calibri"/>
      <family val="2"/>
    </font>
    <font>
      <i/>
      <sz val="11"/>
      <color theme="1"/>
      <name val="Calibri"/>
      <family val="2"/>
    </font>
    <font>
      <i/>
      <sz val="11"/>
      <color rgb="FF000000"/>
      <name val="Calibri"/>
      <family val="2"/>
    </font>
    <font>
      <b/>
      <u val="single"/>
      <sz val="11"/>
      <color rgb="FF000000"/>
      <name val="Calibri"/>
      <family val="2"/>
    </font>
    <font>
      <b/>
      <sz val="11"/>
      <color rgb="FF000000"/>
      <name val="Calibri"/>
      <family val="2"/>
    </font>
    <font>
      <sz val="9"/>
      <color theme="1"/>
      <name val="Calibri"/>
      <family val="2"/>
    </font>
    <font>
      <sz val="16"/>
      <color theme="1"/>
      <name val="Calibri"/>
      <family val="2"/>
    </font>
    <font>
      <b/>
      <sz val="16"/>
      <color theme="1"/>
      <name val="Calibri"/>
      <family val="2"/>
    </font>
    <font>
      <b/>
      <sz val="16"/>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6">
    <xf numFmtId="0" fontId="0" fillId="0" borderId="0" xfId="0" applyFont="1" applyAlignment="1">
      <alignment/>
    </xf>
    <xf numFmtId="0" fontId="0" fillId="33" borderId="0" xfId="0" applyFill="1" applyAlignment="1">
      <alignment/>
    </xf>
    <xf numFmtId="0" fontId="0" fillId="34" borderId="0" xfId="0" applyFill="1" applyAlignment="1">
      <alignment/>
    </xf>
    <xf numFmtId="174" fontId="0" fillId="34" borderId="0" xfId="0" applyNumberFormat="1" applyFill="1" applyAlignment="1">
      <alignment/>
    </xf>
    <xf numFmtId="0" fontId="0" fillId="34" borderId="10" xfId="0" applyFill="1" applyBorder="1" applyAlignment="1">
      <alignment/>
    </xf>
    <xf numFmtId="174" fontId="0" fillId="34" borderId="10" xfId="0" applyNumberFormat="1" applyFill="1" applyBorder="1" applyAlignment="1">
      <alignment/>
    </xf>
    <xf numFmtId="0" fontId="0" fillId="34" borderId="11" xfId="0" applyFill="1" applyBorder="1" applyAlignment="1">
      <alignment/>
    </xf>
    <xf numFmtId="174" fontId="0" fillId="34" borderId="11" xfId="0" applyNumberFormat="1" applyFill="1" applyBorder="1" applyAlignment="1">
      <alignment/>
    </xf>
    <xf numFmtId="0" fontId="0" fillId="34" borderId="11" xfId="0" applyFill="1" applyBorder="1" applyAlignment="1">
      <alignment horizontal="right"/>
    </xf>
    <xf numFmtId="0" fontId="56" fillId="34" borderId="0" xfId="0" applyFont="1" applyFill="1" applyAlignment="1">
      <alignment/>
    </xf>
    <xf numFmtId="174" fontId="56" fillId="34" borderId="0" xfId="0" applyNumberFormat="1" applyFont="1" applyFill="1" applyAlignment="1">
      <alignment/>
    </xf>
    <xf numFmtId="0" fontId="56" fillId="34" borderId="0" xfId="0" applyFont="1" applyFill="1" applyBorder="1" applyAlignment="1">
      <alignment/>
    </xf>
    <xf numFmtId="0" fontId="0" fillId="9" borderId="0" xfId="0" applyFill="1" applyAlignment="1">
      <alignment/>
    </xf>
    <xf numFmtId="0" fontId="0" fillId="9" borderId="11" xfId="0" applyFill="1" applyBorder="1" applyAlignment="1">
      <alignment/>
    </xf>
    <xf numFmtId="0" fontId="58" fillId="0" borderId="0" xfId="0" applyFont="1" applyAlignment="1">
      <alignment/>
    </xf>
    <xf numFmtId="0" fontId="0" fillId="9" borderId="0" xfId="0" applyFill="1" applyAlignment="1">
      <alignment horizontal="center" vertical="center" wrapText="1"/>
    </xf>
    <xf numFmtId="174" fontId="0" fillId="35" borderId="0" xfId="0" applyNumberFormat="1" applyFill="1" applyAlignment="1">
      <alignment/>
    </xf>
    <xf numFmtId="0" fontId="0" fillId="9" borderId="11" xfId="0" applyFill="1" applyBorder="1" applyAlignment="1">
      <alignment horizontal="center" vertical="center" wrapText="1"/>
    </xf>
    <xf numFmtId="0" fontId="0" fillId="35" borderId="12" xfId="0" applyFill="1" applyBorder="1" applyAlignment="1">
      <alignment horizontal="left" vertical="center" wrapText="1"/>
    </xf>
    <xf numFmtId="0" fontId="0" fillId="35" borderId="12" xfId="0" applyFill="1" applyBorder="1" applyAlignment="1">
      <alignment horizontal="right" vertical="center" wrapText="1"/>
    </xf>
    <xf numFmtId="168" fontId="0" fillId="35" borderId="12" xfId="0" applyNumberFormat="1" applyFill="1" applyBorder="1" applyAlignment="1">
      <alignment horizontal="right" vertical="center" wrapText="1"/>
    </xf>
    <xf numFmtId="0" fontId="0" fillId="35" borderId="12" xfId="0" applyFill="1" applyBorder="1" applyAlignment="1">
      <alignment horizontal="left" wrapText="1"/>
    </xf>
    <xf numFmtId="0" fontId="0" fillId="35" borderId="12" xfId="0" applyFill="1" applyBorder="1" applyAlignment="1">
      <alignment horizontal="right" wrapText="1"/>
    </xf>
    <xf numFmtId="9" fontId="0" fillId="35" borderId="12" xfId="0" applyNumberFormat="1" applyFill="1" applyBorder="1" applyAlignment="1">
      <alignment horizontal="right" wrapText="1"/>
    </xf>
    <xf numFmtId="10" fontId="0" fillId="35" borderId="12" xfId="0" applyNumberFormat="1" applyFill="1" applyBorder="1" applyAlignment="1">
      <alignment horizontal="right" wrapText="1"/>
    </xf>
    <xf numFmtId="0" fontId="0" fillId="35" borderId="13" xfId="0" applyFill="1" applyBorder="1" applyAlignment="1">
      <alignment horizontal="left" wrapText="1"/>
    </xf>
    <xf numFmtId="174" fontId="0" fillId="35" borderId="13" xfId="0" applyNumberFormat="1" applyFill="1" applyBorder="1" applyAlignment="1">
      <alignment horizontal="right" wrapText="1"/>
    </xf>
    <xf numFmtId="0" fontId="50" fillId="34" borderId="0" xfId="57" applyFill="1" applyAlignment="1" applyProtection="1">
      <alignment/>
      <protection/>
    </xf>
    <xf numFmtId="49" fontId="0" fillId="34" borderId="0" xfId="0" applyNumberFormat="1" applyFill="1" applyAlignment="1">
      <alignment/>
    </xf>
    <xf numFmtId="49" fontId="0" fillId="34" borderId="12" xfId="0" applyNumberFormat="1" applyFill="1" applyBorder="1" applyAlignment="1">
      <alignment/>
    </xf>
    <xf numFmtId="0" fontId="0" fillId="34" borderId="12" xfId="0" applyFill="1" applyBorder="1" applyAlignment="1">
      <alignment/>
    </xf>
    <xf numFmtId="0" fontId="50" fillId="34" borderId="0" xfId="57" applyFill="1" applyBorder="1" applyAlignment="1" applyProtection="1">
      <alignment/>
      <protection/>
    </xf>
    <xf numFmtId="49" fontId="0" fillId="34" borderId="11" xfId="0" applyNumberFormat="1" applyFill="1" applyBorder="1" applyAlignment="1">
      <alignment/>
    </xf>
    <xf numFmtId="0" fontId="50" fillId="34" borderId="11" xfId="57" applyFill="1" applyBorder="1" applyAlignment="1" applyProtection="1">
      <alignment/>
      <protection/>
    </xf>
    <xf numFmtId="0" fontId="0" fillId="34" borderId="0" xfId="0" applyFill="1" applyAlignment="1">
      <alignment horizontal="left" wrapText="1"/>
    </xf>
    <xf numFmtId="0" fontId="56" fillId="34" borderId="0" xfId="0" applyFont="1" applyFill="1" applyAlignment="1">
      <alignment horizontal="left" wrapText="1"/>
    </xf>
    <xf numFmtId="0" fontId="0" fillId="34" borderId="0" xfId="0" applyFill="1" applyAlignment="1">
      <alignment horizontal="left" wrapText="1"/>
    </xf>
    <xf numFmtId="0" fontId="0" fillId="34" borderId="0" xfId="0" applyFont="1" applyFill="1" applyAlignment="1">
      <alignment/>
    </xf>
    <xf numFmtId="0" fontId="59" fillId="34" borderId="0" xfId="0" applyFont="1" applyFill="1" applyBorder="1" applyAlignment="1">
      <alignment/>
    </xf>
    <xf numFmtId="0" fontId="59" fillId="34" borderId="0" xfId="0" applyFont="1" applyFill="1" applyBorder="1" applyAlignment="1">
      <alignment horizontal="center" wrapText="1"/>
    </xf>
    <xf numFmtId="0" fontId="60" fillId="34" borderId="0" xfId="0" applyFont="1" applyFill="1" applyAlignment="1">
      <alignment/>
    </xf>
    <xf numFmtId="0" fontId="0" fillId="34" borderId="0" xfId="0" applyNumberFormat="1" applyFill="1" applyAlignment="1">
      <alignment horizontal="left"/>
    </xf>
    <xf numFmtId="49" fontId="0" fillId="34" borderId="0" xfId="0" applyNumberFormat="1" applyFill="1" applyAlignment="1">
      <alignment horizontal="left"/>
    </xf>
    <xf numFmtId="0" fontId="59" fillId="34" borderId="0" xfId="0" applyFont="1" applyFill="1" applyAlignment="1">
      <alignment/>
    </xf>
    <xf numFmtId="168" fontId="0" fillId="34" borderId="0" xfId="0" applyNumberFormat="1" applyFill="1" applyAlignment="1">
      <alignment/>
    </xf>
    <xf numFmtId="9" fontId="0" fillId="34" borderId="0" xfId="70" applyFont="1" applyFill="1" applyAlignment="1">
      <alignment/>
    </xf>
    <xf numFmtId="0" fontId="0" fillId="34" borderId="0" xfId="0" applyFill="1" applyAlignment="1">
      <alignment wrapText="1"/>
    </xf>
    <xf numFmtId="44" fontId="0" fillId="34" borderId="0" xfId="45" applyFont="1" applyFill="1" applyAlignment="1">
      <alignment/>
    </xf>
    <xf numFmtId="44" fontId="0" fillId="34" borderId="0" xfId="45" applyFont="1" applyFill="1" applyAlignment="1">
      <alignment horizontal="left" wrapText="1"/>
    </xf>
    <xf numFmtId="168" fontId="50" fillId="34" borderId="0" xfId="57" applyNumberFormat="1" applyFill="1" applyAlignment="1" applyProtection="1">
      <alignment/>
      <protection/>
    </xf>
    <xf numFmtId="10" fontId="0" fillId="34" borderId="0" xfId="70" applyNumberFormat="1" applyFont="1" applyFill="1" applyAlignment="1">
      <alignment/>
    </xf>
    <xf numFmtId="0" fontId="61" fillId="34" borderId="0" xfId="0" applyFont="1" applyFill="1" applyAlignment="1">
      <alignment horizontal="justify"/>
    </xf>
    <xf numFmtId="0" fontId="62" fillId="34" borderId="0" xfId="0" applyFont="1" applyFill="1" applyBorder="1" applyAlignment="1">
      <alignment horizontal="left" wrapText="1"/>
    </xf>
    <xf numFmtId="0" fontId="62" fillId="34" borderId="0" xfId="0" applyFont="1" applyFill="1" applyAlignment="1">
      <alignment/>
    </xf>
    <xf numFmtId="0" fontId="63" fillId="34" borderId="0" xfId="0" applyFont="1" applyFill="1" applyAlignment="1">
      <alignment/>
    </xf>
    <xf numFmtId="0" fontId="58" fillId="34" borderId="0" xfId="0" applyFont="1" applyFill="1" applyAlignment="1">
      <alignment/>
    </xf>
    <xf numFmtId="0" fontId="0" fillId="34" borderId="0" xfId="0" applyNumberFormat="1" applyFill="1" applyAlignment="1">
      <alignment/>
    </xf>
    <xf numFmtId="182" fontId="0" fillId="34" borderId="0" xfId="0" applyNumberFormat="1" applyFill="1" applyAlignment="1">
      <alignment/>
    </xf>
    <xf numFmtId="0" fontId="0" fillId="34" borderId="0" xfId="0" applyFill="1" applyBorder="1" applyAlignment="1">
      <alignment horizontal="left" wrapText="1"/>
    </xf>
    <xf numFmtId="44" fontId="0" fillId="34" borderId="0" xfId="45" applyFont="1" applyFill="1" applyBorder="1" applyAlignment="1">
      <alignment horizontal="left" wrapText="1"/>
    </xf>
    <xf numFmtId="44" fontId="50" fillId="34" borderId="0" xfId="57" applyNumberFormat="1" applyFill="1" applyAlignment="1" applyProtection="1">
      <alignment/>
      <protection/>
    </xf>
    <xf numFmtId="9" fontId="50" fillId="34" borderId="0" xfId="57" applyNumberFormat="1" applyFill="1" applyAlignment="1" applyProtection="1">
      <alignment/>
      <protection/>
    </xf>
    <xf numFmtId="0" fontId="56" fillId="34" borderId="0" xfId="0" applyFont="1" applyFill="1" applyAlignment="1">
      <alignment wrapText="1"/>
    </xf>
    <xf numFmtId="0" fontId="50" fillId="34" borderId="0" xfId="57" applyFill="1" applyAlignment="1" applyProtection="1">
      <alignment wrapText="1"/>
      <protection/>
    </xf>
    <xf numFmtId="0" fontId="0" fillId="34" borderId="13" xfId="0" applyFill="1" applyBorder="1" applyAlignment="1">
      <alignment/>
    </xf>
    <xf numFmtId="0" fontId="0" fillId="34" borderId="13" xfId="0" applyFill="1" applyBorder="1" applyAlignment="1">
      <alignment wrapText="1"/>
    </xf>
    <xf numFmtId="174" fontId="0" fillId="9" borderId="13" xfId="0" applyNumberFormat="1" applyFill="1" applyBorder="1" applyAlignment="1">
      <alignment/>
    </xf>
    <xf numFmtId="0" fontId="64" fillId="34" borderId="0" xfId="0" applyFont="1" applyFill="1" applyAlignment="1">
      <alignment wrapText="1"/>
    </xf>
    <xf numFmtId="0" fontId="65" fillId="34" borderId="0" xfId="0" applyFont="1" applyFill="1" applyBorder="1" applyAlignment="1">
      <alignment/>
    </xf>
    <xf numFmtId="0" fontId="61" fillId="34" borderId="0" xfId="0" applyFont="1" applyFill="1" applyAlignment="1">
      <alignment wrapText="1"/>
    </xf>
    <xf numFmtId="0" fontId="63" fillId="34" borderId="0" xfId="0" applyFont="1" applyFill="1" applyAlignment="1">
      <alignment wrapText="1"/>
    </xf>
    <xf numFmtId="0" fontId="0" fillId="34" borderId="0" xfId="0" applyFill="1" applyAlignment="1">
      <alignment horizontal="left" wrapText="1"/>
    </xf>
    <xf numFmtId="0" fontId="0" fillId="34" borderId="0" xfId="0" applyFill="1" applyAlignment="1">
      <alignment horizontal="left" wrapText="1"/>
    </xf>
    <xf numFmtId="0" fontId="0" fillId="34" borderId="0" xfId="0" applyFill="1" applyAlignment="1">
      <alignment wrapText="1"/>
    </xf>
    <xf numFmtId="9" fontId="0" fillId="34" borderId="0" xfId="0" applyNumberFormat="1" applyFill="1" applyAlignment="1">
      <alignment/>
    </xf>
    <xf numFmtId="0" fontId="0" fillId="34" borderId="0" xfId="0" applyFill="1" applyAlignment="1" quotePrefix="1">
      <alignment/>
    </xf>
    <xf numFmtId="0" fontId="66" fillId="34" borderId="0" xfId="0" applyFont="1" applyFill="1" applyAlignment="1">
      <alignment horizontal="left"/>
    </xf>
    <xf numFmtId="0" fontId="0" fillId="35" borderId="13" xfId="0" applyFill="1" applyBorder="1" applyAlignment="1">
      <alignment horizontal="right" wrapText="1"/>
    </xf>
    <xf numFmtId="9" fontId="0" fillId="35" borderId="13" xfId="0" applyNumberFormat="1" applyFill="1" applyBorder="1" applyAlignment="1">
      <alignment horizontal="right" wrapText="1"/>
    </xf>
    <xf numFmtId="0" fontId="0" fillId="9" borderId="13" xfId="0" applyFill="1" applyBorder="1" applyAlignment="1">
      <alignment/>
    </xf>
    <xf numFmtId="0" fontId="0" fillId="34" borderId="13" xfId="0" applyFont="1" applyFill="1" applyBorder="1" applyAlignment="1">
      <alignment wrapText="1"/>
    </xf>
    <xf numFmtId="9" fontId="0" fillId="34" borderId="0" xfId="0" applyNumberFormat="1" applyFill="1" applyBorder="1" applyAlignment="1">
      <alignment horizontal="right" wrapText="1"/>
    </xf>
    <xf numFmtId="0" fontId="0" fillId="34" borderId="12" xfId="0" applyFill="1" applyBorder="1" applyAlignment="1">
      <alignment wrapText="1"/>
    </xf>
    <xf numFmtId="168" fontId="0" fillId="34" borderId="12" xfId="0" applyNumberFormat="1" applyFill="1" applyBorder="1" applyAlignment="1">
      <alignment/>
    </xf>
    <xf numFmtId="1" fontId="0" fillId="34" borderId="0" xfId="0" applyNumberFormat="1" applyFill="1" applyAlignment="1">
      <alignment/>
    </xf>
    <xf numFmtId="1" fontId="0" fillId="34" borderId="0" xfId="0" applyNumberFormat="1" applyFill="1" applyBorder="1" applyAlignment="1">
      <alignment horizontal="right" wrapText="1"/>
    </xf>
    <xf numFmtId="0" fontId="50" fillId="34" borderId="0" xfId="57" applyFill="1" applyAlignment="1" applyProtection="1">
      <alignment horizontal="center" wrapText="1"/>
      <protection/>
    </xf>
    <xf numFmtId="0" fontId="0" fillId="34" borderId="11" xfId="0" applyFill="1" applyBorder="1" applyAlignment="1">
      <alignment wrapText="1"/>
    </xf>
    <xf numFmtId="1" fontId="0" fillId="34" borderId="13" xfId="70" applyNumberFormat="1" applyFont="1" applyFill="1" applyBorder="1" applyAlignment="1">
      <alignment/>
    </xf>
    <xf numFmtId="0" fontId="0" fillId="34" borderId="0" xfId="0" applyFill="1" applyAlignment="1">
      <alignment horizontal="center" vertical="center" wrapText="1"/>
    </xf>
    <xf numFmtId="168" fontId="0" fillId="34" borderId="0" xfId="0" applyNumberFormat="1" applyFill="1" applyAlignment="1">
      <alignment horizontal="center" vertical="center" wrapText="1"/>
    </xf>
    <xf numFmtId="0" fontId="0" fillId="34" borderId="0" xfId="0" applyFill="1" applyAlignment="1">
      <alignment horizontal="left" vertical="center" wrapText="1"/>
    </xf>
    <xf numFmtId="0" fontId="56" fillId="34" borderId="0" xfId="0" applyFont="1" applyFill="1" applyAlignment="1">
      <alignment horizontal="left" vertical="center" wrapText="1"/>
    </xf>
    <xf numFmtId="0" fontId="56" fillId="34" borderId="0" xfId="0" applyFont="1" applyFill="1" applyAlignment="1">
      <alignment horizontal="center" vertical="center" wrapText="1"/>
    </xf>
    <xf numFmtId="0" fontId="0" fillId="34" borderId="0" xfId="0" applyFont="1" applyFill="1" applyAlignment="1">
      <alignment horizontal="center" vertical="center" wrapText="1"/>
    </xf>
    <xf numFmtId="0" fontId="0" fillId="34" borderId="11" xfId="0" applyFill="1" applyBorder="1" applyAlignment="1">
      <alignment horizontal="left" vertical="center" wrapText="1"/>
    </xf>
    <xf numFmtId="0" fontId="0" fillId="34" borderId="11" xfId="0" applyFill="1" applyBorder="1" applyAlignment="1">
      <alignment horizontal="center" vertical="center" wrapText="1"/>
    </xf>
    <xf numFmtId="174" fontId="0" fillId="9" borderId="0" xfId="0" applyNumberFormat="1" applyFill="1" applyAlignment="1">
      <alignment horizontal="center" vertical="center" wrapText="1"/>
    </xf>
    <xf numFmtId="174" fontId="0" fillId="9" borderId="0" xfId="0" applyNumberFormat="1" applyFont="1" applyFill="1" applyAlignment="1">
      <alignment horizontal="center" vertical="center" wrapText="1"/>
    </xf>
    <xf numFmtId="174" fontId="0" fillId="9" borderId="11" xfId="0" applyNumberFormat="1" applyFont="1" applyFill="1" applyBorder="1" applyAlignment="1">
      <alignment horizontal="center" vertical="center" wrapText="1"/>
    </xf>
    <xf numFmtId="0" fontId="0" fillId="34" borderId="0" xfId="0" applyFill="1" applyBorder="1" applyAlignment="1">
      <alignment/>
    </xf>
    <xf numFmtId="0" fontId="0" fillId="34" borderId="0" xfId="0" applyFont="1" applyFill="1" applyBorder="1" applyAlignment="1">
      <alignment wrapText="1"/>
    </xf>
    <xf numFmtId="1" fontId="0" fillId="34" borderId="0" xfId="70" applyNumberFormat="1" applyFont="1" applyFill="1" applyBorder="1" applyAlignment="1">
      <alignment/>
    </xf>
    <xf numFmtId="174" fontId="0" fillId="34" borderId="0" xfId="0" applyNumberFormat="1" applyFill="1" applyBorder="1" applyAlignment="1">
      <alignment/>
    </xf>
    <xf numFmtId="0" fontId="0" fillId="34" borderId="0" xfId="0" applyNumberFormat="1" applyFill="1" applyAlignment="1">
      <alignment wrapText="1"/>
    </xf>
    <xf numFmtId="0" fontId="50" fillId="34" borderId="0" xfId="57" applyFill="1" applyAlignment="1" applyProtection="1">
      <alignment horizontal="center"/>
      <protection/>
    </xf>
    <xf numFmtId="0" fontId="10" fillId="34" borderId="0" xfId="57" applyFont="1" applyFill="1" applyAlignment="1" applyProtection="1">
      <alignment/>
      <protection/>
    </xf>
    <xf numFmtId="10" fontId="0" fillId="34" borderId="0" xfId="0" applyNumberFormat="1" applyFill="1" applyAlignment="1">
      <alignment horizontal="right"/>
    </xf>
    <xf numFmtId="10" fontId="0" fillId="34" borderId="0" xfId="0" applyNumberFormat="1" applyFill="1" applyAlignment="1">
      <alignment/>
    </xf>
    <xf numFmtId="168" fontId="0" fillId="34" borderId="0" xfId="70" applyNumberFormat="1" applyFont="1" applyFill="1" applyAlignment="1">
      <alignment/>
    </xf>
    <xf numFmtId="10" fontId="0" fillId="34" borderId="12" xfId="0" applyNumberFormat="1" applyFill="1" applyBorder="1" applyAlignment="1">
      <alignment horizontal="right"/>
    </xf>
    <xf numFmtId="10" fontId="0" fillId="34" borderId="12" xfId="0" applyNumberFormat="1" applyFill="1" applyBorder="1" applyAlignment="1">
      <alignment/>
    </xf>
    <xf numFmtId="0" fontId="0" fillId="34" borderId="0" xfId="0" applyFill="1" applyBorder="1" applyAlignment="1">
      <alignment wrapText="1"/>
    </xf>
    <xf numFmtId="10" fontId="0" fillId="34" borderId="0" xfId="0" applyNumberFormat="1" applyFill="1" applyBorder="1" applyAlignment="1">
      <alignment horizontal="right"/>
    </xf>
    <xf numFmtId="10" fontId="0" fillId="34" borderId="0" xfId="0" applyNumberFormat="1" applyFill="1" applyBorder="1" applyAlignment="1">
      <alignment/>
    </xf>
    <xf numFmtId="10" fontId="0" fillId="34" borderId="0" xfId="70" applyNumberFormat="1" applyFont="1" applyFill="1" applyBorder="1" applyAlignment="1">
      <alignment/>
    </xf>
    <xf numFmtId="10" fontId="0" fillId="34" borderId="11" xfId="0" applyNumberFormat="1" applyFill="1" applyBorder="1" applyAlignment="1">
      <alignment horizontal="right"/>
    </xf>
    <xf numFmtId="10" fontId="0" fillId="34" borderId="11" xfId="0" applyNumberFormat="1" applyFill="1" applyBorder="1" applyAlignment="1">
      <alignment/>
    </xf>
    <xf numFmtId="10" fontId="0" fillId="34" borderId="11" xfId="70" applyNumberFormat="1" applyFont="1" applyFill="1" applyBorder="1" applyAlignment="1">
      <alignment/>
    </xf>
    <xf numFmtId="0" fontId="56" fillId="34" borderId="12" xfId="0" applyFont="1" applyFill="1" applyBorder="1" applyAlignment="1">
      <alignment/>
    </xf>
    <xf numFmtId="174" fontId="56" fillId="34" borderId="12" xfId="0" applyNumberFormat="1" applyFont="1" applyFill="1" applyBorder="1" applyAlignment="1">
      <alignment/>
    </xf>
    <xf numFmtId="0" fontId="50" fillId="34" borderId="10" xfId="57" applyFill="1" applyBorder="1" applyAlignment="1" applyProtection="1">
      <alignment/>
      <protection/>
    </xf>
    <xf numFmtId="0" fontId="50" fillId="34" borderId="0" xfId="57" applyFill="1" applyAlignment="1" applyProtection="1">
      <alignment horizontal="center" vertical="center" wrapText="1"/>
      <protection/>
    </xf>
    <xf numFmtId="0" fontId="7" fillId="34" borderId="0" xfId="0" applyFont="1" applyFill="1" applyAlignment="1">
      <alignment/>
    </xf>
    <xf numFmtId="0" fontId="56" fillId="9" borderId="0" xfId="0" applyFont="1" applyFill="1" applyBorder="1" applyAlignment="1">
      <alignment/>
    </xf>
    <xf numFmtId="0" fontId="0" fillId="36" borderId="0" xfId="0" applyNumberFormat="1" applyFill="1" applyAlignment="1">
      <alignment/>
    </xf>
    <xf numFmtId="181" fontId="0" fillId="34" borderId="0" xfId="0" applyNumberFormat="1" applyFill="1" applyAlignment="1">
      <alignment/>
    </xf>
    <xf numFmtId="0" fontId="0" fillId="34" borderId="0" xfId="0" applyFill="1" applyAlignment="1">
      <alignment horizontal="justify" wrapText="1"/>
    </xf>
    <xf numFmtId="0" fontId="0" fillId="34" borderId="0" xfId="0" applyFill="1" applyAlignment="1">
      <alignment horizontal="left" wrapText="1"/>
    </xf>
    <xf numFmtId="0" fontId="56" fillId="34" borderId="0" xfId="0" applyFont="1" applyFill="1" applyBorder="1" applyAlignment="1">
      <alignment horizontal="left" wrapText="1"/>
    </xf>
    <xf numFmtId="0" fontId="50" fillId="34" borderId="0" xfId="57" applyFill="1" applyAlignment="1" applyProtection="1">
      <alignment horizontal="left"/>
      <protection/>
    </xf>
    <xf numFmtId="192" fontId="0" fillId="34" borderId="0" xfId="42" applyNumberFormat="1" applyFont="1" applyFill="1" applyAlignment="1">
      <alignment/>
    </xf>
    <xf numFmtId="0" fontId="0" fillId="35" borderId="12" xfId="0" applyFill="1" applyBorder="1" applyAlignment="1">
      <alignment horizontal="center" vertical="center" wrapText="1"/>
    </xf>
    <xf numFmtId="174" fontId="0" fillId="34" borderId="0" xfId="70" applyNumberFormat="1" applyFont="1" applyFill="1" applyAlignment="1">
      <alignment/>
    </xf>
    <xf numFmtId="0" fontId="50" fillId="34" borderId="0" xfId="57" applyFill="1" applyBorder="1" applyAlignment="1" applyProtection="1">
      <alignment horizontal="left"/>
      <protection/>
    </xf>
    <xf numFmtId="43" fontId="0" fillId="9" borderId="0" xfId="42" applyNumberFormat="1" applyFont="1" applyFill="1" applyAlignment="1">
      <alignment/>
    </xf>
    <xf numFmtId="0" fontId="67" fillId="34" borderId="0" xfId="0" applyFont="1" applyFill="1" applyAlignment="1">
      <alignment/>
    </xf>
    <xf numFmtId="174" fontId="0" fillId="34" borderId="12" xfId="0" applyNumberFormat="1" applyFill="1" applyBorder="1" applyAlignment="1">
      <alignment horizontal="right"/>
    </xf>
    <xf numFmtId="174" fontId="0" fillId="34" borderId="0" xfId="45" applyNumberFormat="1" applyFont="1" applyFill="1" applyAlignment="1">
      <alignment/>
    </xf>
    <xf numFmtId="9" fontId="56" fillId="34" borderId="12" xfId="70" applyFont="1" applyFill="1" applyBorder="1" applyAlignment="1">
      <alignment/>
    </xf>
    <xf numFmtId="14" fontId="0" fillId="36" borderId="0" xfId="0" applyNumberFormat="1" applyFill="1" applyAlignment="1">
      <alignment/>
    </xf>
    <xf numFmtId="49" fontId="0" fillId="36" borderId="0" xfId="0" applyNumberFormat="1" applyFill="1" applyAlignment="1">
      <alignment/>
    </xf>
    <xf numFmtId="2" fontId="0" fillId="36" borderId="0" xfId="0" applyNumberFormat="1" applyFill="1" applyAlignment="1">
      <alignment/>
    </xf>
    <xf numFmtId="0" fontId="50" fillId="0" borderId="0" xfId="57" applyAlignment="1" applyProtection="1">
      <alignment/>
      <protection/>
    </xf>
    <xf numFmtId="0" fontId="57" fillId="34" borderId="0" xfId="0" applyFont="1" applyFill="1" applyAlignment="1">
      <alignment/>
    </xf>
    <xf numFmtId="0" fontId="0" fillId="9" borderId="13" xfId="0" applyFill="1" applyBorder="1" applyAlignment="1">
      <alignment horizontal="center" vertical="center" wrapText="1"/>
    </xf>
    <xf numFmtId="0" fontId="0" fillId="34" borderId="13" xfId="0" applyFill="1" applyBorder="1" applyAlignment="1">
      <alignment horizontal="center" vertical="center" wrapText="1"/>
    </xf>
    <xf numFmtId="10" fontId="0" fillId="34" borderId="13" xfId="70" applyNumberFormat="1" applyFont="1" applyFill="1" applyBorder="1" applyAlignment="1">
      <alignment horizontal="center" vertical="center" wrapText="1"/>
    </xf>
    <xf numFmtId="0" fontId="0" fillId="34" borderId="13" xfId="0" applyFill="1" applyBorder="1" applyAlignment="1">
      <alignment horizontal="center" vertical="center"/>
    </xf>
    <xf numFmtId="174" fontId="0" fillId="9" borderId="13" xfId="0" applyNumberFormat="1" applyFill="1" applyBorder="1" applyAlignment="1">
      <alignment horizontal="center" vertical="center"/>
    </xf>
    <xf numFmtId="9" fontId="0" fillId="9" borderId="13" xfId="70" applyFont="1" applyFill="1" applyBorder="1" applyAlignment="1">
      <alignment horizontal="center" vertical="center"/>
    </xf>
    <xf numFmtId="1" fontId="0" fillId="9" borderId="13" xfId="70" applyNumberFormat="1" applyFont="1" applyFill="1" applyBorder="1" applyAlignment="1">
      <alignment horizontal="center" vertical="center"/>
    </xf>
    <xf numFmtId="44" fontId="0" fillId="9" borderId="13" xfId="45" applyFont="1" applyFill="1" applyBorder="1" applyAlignment="1">
      <alignment horizontal="center" vertical="center"/>
    </xf>
    <xf numFmtId="172" fontId="0" fillId="34" borderId="13" xfId="45" applyNumberFormat="1" applyFont="1" applyFill="1" applyBorder="1" applyAlignment="1">
      <alignment horizontal="center" vertical="center" wrapText="1"/>
    </xf>
    <xf numFmtId="0" fontId="0" fillId="37" borderId="13" xfId="0" applyFill="1" applyBorder="1" applyAlignment="1">
      <alignment horizontal="center" vertical="center" wrapText="1"/>
    </xf>
    <xf numFmtId="168" fontId="0" fillId="37" borderId="13" xfId="0" applyNumberFormat="1" applyFill="1" applyBorder="1" applyAlignment="1">
      <alignment horizontal="center" vertical="center" wrapText="1"/>
    </xf>
    <xf numFmtId="9" fontId="0" fillId="37" borderId="13" xfId="70" applyFont="1" applyFill="1" applyBorder="1" applyAlignment="1">
      <alignment horizontal="center" vertical="center" wrapText="1"/>
    </xf>
    <xf numFmtId="9" fontId="0" fillId="38" borderId="13" xfId="70" applyFont="1" applyFill="1" applyBorder="1" applyAlignment="1">
      <alignment horizontal="center" vertical="center" wrapText="1"/>
    </xf>
    <xf numFmtId="0" fontId="0" fillId="35" borderId="13" xfId="0" applyFill="1" applyBorder="1" applyAlignment="1">
      <alignment horizontal="center" vertical="center" wrapText="1"/>
    </xf>
    <xf numFmtId="174" fontId="0" fillId="35" borderId="13" xfId="0" applyNumberFormat="1" applyFill="1" applyBorder="1" applyAlignment="1">
      <alignment horizontal="center" vertical="center" wrapText="1"/>
    </xf>
    <xf numFmtId="9" fontId="0" fillId="35" borderId="13" xfId="0" applyNumberFormat="1" applyFill="1" applyBorder="1" applyAlignment="1">
      <alignment horizontal="center" vertical="center" wrapText="1"/>
    </xf>
    <xf numFmtId="0" fontId="0" fillId="9" borderId="13" xfId="0" applyFill="1" applyBorder="1" applyAlignment="1">
      <alignment horizontal="center" vertical="center"/>
    </xf>
    <xf numFmtId="1" fontId="0" fillId="34" borderId="13" xfId="70" applyNumberFormat="1" applyFont="1" applyFill="1" applyBorder="1" applyAlignment="1">
      <alignment horizontal="center" vertical="center"/>
    </xf>
    <xf numFmtId="9" fontId="0" fillId="9" borderId="13" xfId="70" applyNumberFormat="1" applyFont="1" applyFill="1" applyBorder="1" applyAlignment="1">
      <alignment horizontal="center" vertical="center"/>
    </xf>
    <xf numFmtId="168" fontId="0" fillId="9" borderId="13" xfId="0" applyNumberFormat="1" applyFill="1" applyBorder="1" applyAlignment="1">
      <alignment horizontal="center" vertical="center"/>
    </xf>
    <xf numFmtId="0" fontId="0" fillId="0" borderId="12" xfId="0" applyBorder="1" applyAlignment="1">
      <alignment horizontal="center" vertical="center"/>
    </xf>
    <xf numFmtId="174" fontId="0" fillId="0" borderId="12" xfId="0" applyNumberFormat="1" applyBorder="1" applyAlignment="1">
      <alignment horizontal="center" vertical="center"/>
    </xf>
    <xf numFmtId="0" fontId="0" fillId="0" borderId="0" xfId="0" applyFill="1" applyAlignment="1">
      <alignment horizontal="center" vertical="center"/>
    </xf>
    <xf numFmtId="174" fontId="0" fillId="0" borderId="0" xfId="45" applyNumberFormat="1" applyFont="1" applyFill="1" applyAlignment="1">
      <alignment horizontal="center" vertical="center"/>
    </xf>
    <xf numFmtId="9" fontId="0" fillId="0" borderId="0" xfId="70" applyFont="1" applyFill="1" applyAlignment="1">
      <alignment horizontal="center" vertical="center"/>
    </xf>
    <xf numFmtId="0" fontId="0" fillId="0" borderId="0" xfId="0" applyAlignment="1">
      <alignment horizontal="center" vertical="center"/>
    </xf>
    <xf numFmtId="174" fontId="0" fillId="0" borderId="0" xfId="45" applyNumberFormat="1" applyFont="1" applyAlignment="1">
      <alignment horizontal="center" vertical="center"/>
    </xf>
    <xf numFmtId="0" fontId="56" fillId="0" borderId="12" xfId="0" applyFont="1" applyBorder="1" applyAlignment="1">
      <alignment horizontal="center" vertical="center"/>
    </xf>
    <xf numFmtId="174" fontId="56" fillId="0" borderId="12" xfId="0" applyNumberFormat="1" applyFont="1" applyBorder="1" applyAlignment="1">
      <alignment horizontal="center" vertical="center"/>
    </xf>
    <xf numFmtId="9" fontId="56" fillId="0" borderId="12" xfId="70" applyFont="1" applyBorder="1" applyAlignment="1">
      <alignment horizontal="center" vertical="center"/>
    </xf>
    <xf numFmtId="0" fontId="57" fillId="34" borderId="0" xfId="0" applyFont="1" applyFill="1" applyAlignment="1">
      <alignment wrapText="1"/>
    </xf>
    <xf numFmtId="10" fontId="0" fillId="35" borderId="12" xfId="0" applyNumberFormat="1" applyFill="1" applyBorder="1" applyAlignment="1">
      <alignment horizontal="center" vertical="center" wrapText="1"/>
    </xf>
    <xf numFmtId="9" fontId="0" fillId="35" borderId="12" xfId="0" applyNumberFormat="1" applyFill="1" applyBorder="1" applyAlignment="1">
      <alignment horizontal="center" vertical="center" wrapText="1"/>
    </xf>
    <xf numFmtId="49" fontId="0" fillId="34" borderId="0" xfId="0" applyNumberFormat="1" applyFill="1" applyAlignment="1">
      <alignment horizontal="center" vertical="center"/>
    </xf>
    <xf numFmtId="49" fontId="0" fillId="34" borderId="0" xfId="0" applyNumberFormat="1" applyFill="1" applyAlignment="1">
      <alignment horizontal="center" vertical="center" wrapText="1"/>
    </xf>
    <xf numFmtId="44" fontId="0" fillId="34" borderId="0" xfId="45" applyFont="1" applyFill="1" applyAlignment="1">
      <alignment horizontal="center" vertical="center"/>
    </xf>
    <xf numFmtId="10" fontId="0" fillId="34" borderId="0" xfId="70" applyNumberFormat="1" applyFont="1" applyFill="1" applyAlignment="1">
      <alignment horizontal="center" vertical="center"/>
    </xf>
    <xf numFmtId="168" fontId="0" fillId="34" borderId="0" xfId="70" applyNumberFormat="1" applyFont="1" applyFill="1" applyAlignment="1">
      <alignment horizontal="center" vertical="center"/>
    </xf>
    <xf numFmtId="168" fontId="0" fillId="34" borderId="0" xfId="0" applyNumberFormat="1" applyFill="1" applyAlignment="1">
      <alignment horizontal="center" vertical="center"/>
    </xf>
    <xf numFmtId="0" fontId="0" fillId="34" borderId="12" xfId="0" applyFill="1" applyBorder="1" applyAlignment="1">
      <alignment horizontal="center" vertical="center"/>
    </xf>
    <xf numFmtId="0" fontId="0" fillId="34" borderId="12" xfId="0" applyFill="1" applyBorder="1" applyAlignment="1">
      <alignment horizontal="center" vertical="center" wrapText="1"/>
    </xf>
    <xf numFmtId="10" fontId="0" fillId="34" borderId="12" xfId="0" applyNumberFormat="1" applyFill="1" applyBorder="1" applyAlignment="1">
      <alignment horizontal="center" vertical="center"/>
    </xf>
    <xf numFmtId="168" fontId="0" fillId="34" borderId="12" xfId="0" applyNumberFormat="1" applyFill="1" applyBorder="1" applyAlignment="1">
      <alignment horizontal="center" vertical="center"/>
    </xf>
    <xf numFmtId="174" fontId="0" fillId="35" borderId="12" xfId="0" applyNumberFormat="1" applyFill="1" applyBorder="1" applyAlignment="1">
      <alignment horizontal="center" vertical="center" wrapText="1"/>
    </xf>
    <xf numFmtId="168" fontId="0" fillId="35" borderId="12" xfId="0" applyNumberFormat="1" applyFill="1" applyBorder="1" applyAlignment="1">
      <alignment horizontal="center" vertical="center" wrapText="1"/>
    </xf>
    <xf numFmtId="1" fontId="0" fillId="35" borderId="12" xfId="0" applyNumberFormat="1" applyFill="1" applyBorder="1" applyAlignment="1">
      <alignment horizontal="center" vertical="center" wrapText="1"/>
    </xf>
    <xf numFmtId="0" fontId="0" fillId="34" borderId="0" xfId="0" applyFill="1" applyAlignment="1">
      <alignment horizontal="center" vertical="center"/>
    </xf>
    <xf numFmtId="1" fontId="0" fillId="34" borderId="0" xfId="0" applyNumberFormat="1" applyFill="1" applyAlignment="1">
      <alignment horizontal="center" vertical="center"/>
    </xf>
    <xf numFmtId="9" fontId="0" fillId="34" borderId="0" xfId="0" applyNumberFormat="1" applyFill="1" applyAlignment="1">
      <alignment horizontal="center" vertical="center"/>
    </xf>
    <xf numFmtId="174" fontId="0" fillId="34" borderId="0" xfId="0" applyNumberFormat="1" applyFill="1" applyAlignment="1">
      <alignment horizontal="center" vertical="center"/>
    </xf>
    <xf numFmtId="174" fontId="0" fillId="34" borderId="12" xfId="0" applyNumberFormat="1" applyFill="1" applyBorder="1" applyAlignment="1">
      <alignment horizontal="center" vertical="center"/>
    </xf>
    <xf numFmtId="1" fontId="0" fillId="34" borderId="12" xfId="0" applyNumberFormat="1" applyFill="1" applyBorder="1" applyAlignment="1">
      <alignment horizontal="center" vertical="center"/>
    </xf>
    <xf numFmtId="174" fontId="0" fillId="38" borderId="12" xfId="0" applyNumberFormat="1" applyFill="1" applyBorder="1" applyAlignment="1">
      <alignment horizontal="center" vertical="center"/>
    </xf>
    <xf numFmtId="0" fontId="56" fillId="34" borderId="0" xfId="0" applyFont="1" applyFill="1" applyAlignment="1">
      <alignment horizontal="center" vertical="center"/>
    </xf>
    <xf numFmtId="174" fontId="56" fillId="34" borderId="0" xfId="0" applyNumberFormat="1" applyFont="1" applyFill="1" applyAlignment="1">
      <alignment horizontal="center" vertical="center"/>
    </xf>
    <xf numFmtId="1" fontId="56" fillId="34" borderId="0" xfId="0" applyNumberFormat="1" applyFont="1" applyFill="1" applyBorder="1" applyAlignment="1">
      <alignment horizontal="center" vertical="center" wrapText="1"/>
    </xf>
    <xf numFmtId="9" fontId="56" fillId="34" borderId="0" xfId="0" applyNumberFormat="1" applyFont="1" applyFill="1" applyBorder="1" applyAlignment="1">
      <alignment horizontal="center" vertical="center" wrapText="1"/>
    </xf>
    <xf numFmtId="1" fontId="0" fillId="34" borderId="0" xfId="0" applyNumberFormat="1" applyFill="1" applyBorder="1" applyAlignment="1">
      <alignment horizontal="center" vertical="center" wrapText="1"/>
    </xf>
    <xf numFmtId="9" fontId="0" fillId="34" borderId="0" xfId="0" applyNumberFormat="1" applyFill="1" applyBorder="1" applyAlignment="1">
      <alignment horizontal="center" vertical="center" wrapText="1"/>
    </xf>
    <xf numFmtId="0" fontId="0" fillId="34" borderId="11" xfId="0" applyFill="1" applyBorder="1" applyAlignment="1">
      <alignment horizontal="center" vertical="center"/>
    </xf>
    <xf numFmtId="174" fontId="0" fillId="34" borderId="11" xfId="0" applyNumberFormat="1" applyFill="1" applyBorder="1" applyAlignment="1">
      <alignment horizontal="center" vertical="center"/>
    </xf>
    <xf numFmtId="1" fontId="0" fillId="34" borderId="11" xfId="0" applyNumberFormat="1" applyFill="1" applyBorder="1" applyAlignment="1">
      <alignment horizontal="center" vertical="center" wrapText="1"/>
    </xf>
    <xf numFmtId="9" fontId="0" fillId="34" borderId="11" xfId="0" applyNumberFormat="1" applyFill="1" applyBorder="1" applyAlignment="1">
      <alignment horizontal="center" vertical="center" wrapText="1"/>
    </xf>
    <xf numFmtId="1" fontId="0" fillId="34" borderId="12" xfId="0" applyNumberFormat="1" applyFill="1" applyBorder="1" applyAlignment="1">
      <alignment horizontal="center" vertical="center" wrapText="1"/>
    </xf>
    <xf numFmtId="9" fontId="0" fillId="34" borderId="12" xfId="0" applyNumberFormat="1" applyFill="1" applyBorder="1" applyAlignment="1">
      <alignment horizontal="center" vertical="center" wrapText="1"/>
    </xf>
    <xf numFmtId="1" fontId="0" fillId="35" borderId="13" xfId="0" applyNumberFormat="1" applyFill="1" applyBorder="1" applyAlignment="1">
      <alignment horizontal="center" vertical="center" wrapText="1"/>
    </xf>
    <xf numFmtId="168" fontId="0" fillId="35" borderId="13" xfId="0" applyNumberFormat="1" applyFill="1" applyBorder="1" applyAlignment="1">
      <alignment horizontal="center" vertical="center" wrapText="1"/>
    </xf>
    <xf numFmtId="174" fontId="0" fillId="34" borderId="14" xfId="0" applyNumberFormat="1" applyFill="1" applyBorder="1" applyAlignment="1">
      <alignment horizontal="center" vertical="center"/>
    </xf>
    <xf numFmtId="1" fontId="0" fillId="34" borderId="13" xfId="0" applyNumberFormat="1" applyFill="1" applyBorder="1" applyAlignment="1">
      <alignment horizontal="center" vertical="center"/>
    </xf>
    <xf numFmtId="174" fontId="0" fillId="34" borderId="13" xfId="0" applyNumberFormat="1" applyFill="1" applyBorder="1" applyAlignment="1">
      <alignment horizontal="center" vertical="center"/>
    </xf>
    <xf numFmtId="0" fontId="56" fillId="34" borderId="12" xfId="0" applyFont="1" applyFill="1" applyBorder="1" applyAlignment="1">
      <alignment horizontal="center" vertical="center" wrapText="1"/>
    </xf>
    <xf numFmtId="0" fontId="56" fillId="34" borderId="12" xfId="0" applyFont="1" applyFill="1" applyBorder="1" applyAlignment="1">
      <alignment horizontal="center" vertical="center"/>
    </xf>
    <xf numFmtId="174" fontId="56" fillId="34" borderId="12" xfId="0" applyNumberFormat="1" applyFont="1" applyFill="1" applyBorder="1" applyAlignment="1">
      <alignment horizontal="center" vertical="center"/>
    </xf>
    <xf numFmtId="1" fontId="56" fillId="34" borderId="12" xfId="0" applyNumberFormat="1" applyFont="1" applyFill="1" applyBorder="1" applyAlignment="1">
      <alignment horizontal="center" vertical="center"/>
    </xf>
    <xf numFmtId="174" fontId="56" fillId="34" borderId="14" xfId="0" applyNumberFormat="1" applyFont="1" applyFill="1" applyBorder="1" applyAlignment="1">
      <alignment horizontal="center" vertical="center"/>
    </xf>
    <xf numFmtId="174" fontId="0" fillId="34" borderId="13" xfId="0" applyNumberFormat="1" applyFill="1" applyBorder="1" applyAlignment="1">
      <alignment horizontal="center" vertical="center" wrapText="1"/>
    </xf>
    <xf numFmtId="177" fontId="0" fillId="34" borderId="13" xfId="0" applyNumberFormat="1" applyFill="1" applyBorder="1" applyAlignment="1">
      <alignment horizontal="center" vertical="center"/>
    </xf>
    <xf numFmtId="0" fontId="0" fillId="34" borderId="13" xfId="0" applyFill="1" applyBorder="1" applyAlignment="1">
      <alignment horizontal="center" vertical="center" wrapText="1"/>
    </xf>
    <xf numFmtId="0" fontId="0" fillId="34" borderId="13" xfId="0" applyFill="1" applyBorder="1" applyAlignment="1">
      <alignment horizontal="left" vertical="top" wrapText="1"/>
    </xf>
    <xf numFmtId="172" fontId="0" fillId="34" borderId="13" xfId="45" applyNumberFormat="1" applyFont="1" applyFill="1" applyBorder="1" applyAlignment="1">
      <alignment horizontal="left" vertical="top" wrapText="1"/>
    </xf>
    <xf numFmtId="172" fontId="0" fillId="34" borderId="13" xfId="45" applyNumberFormat="1" applyFont="1" applyFill="1" applyBorder="1" applyAlignment="1">
      <alignment horizontal="left" vertical="top" wrapText="1"/>
    </xf>
    <xf numFmtId="0" fontId="0" fillId="0" borderId="0" xfId="0" applyFill="1" applyAlignment="1">
      <alignment horizontal="justify" wrapText="1"/>
    </xf>
    <xf numFmtId="174" fontId="0" fillId="34" borderId="0" xfId="0" applyNumberFormat="1" applyFill="1" applyAlignment="1">
      <alignment horizontal="justify" vertical="top" wrapText="1"/>
    </xf>
    <xf numFmtId="0" fontId="0" fillId="0" borderId="0" xfId="0" applyFill="1" applyAlignment="1">
      <alignment/>
    </xf>
    <xf numFmtId="0" fontId="0" fillId="34" borderId="13" xfId="0" applyFill="1" applyBorder="1" applyAlignment="1">
      <alignment horizontal="center" vertical="center" wrapText="1"/>
    </xf>
    <xf numFmtId="0" fontId="50" fillId="34" borderId="0" xfId="57" applyFill="1" applyAlignment="1" applyProtection="1">
      <alignment horizontal="left" wrapText="1"/>
      <protection/>
    </xf>
    <xf numFmtId="0" fontId="66" fillId="34" borderId="0" xfId="0" applyFont="1" applyFill="1" applyAlignment="1">
      <alignment horizontal="left" wrapText="1"/>
    </xf>
    <xf numFmtId="0" fontId="0" fillId="34" borderId="0" xfId="0" applyFill="1" applyAlignment="1">
      <alignment horizontal="left" vertical="center" wrapText="1"/>
    </xf>
    <xf numFmtId="0" fontId="0" fillId="34" borderId="0" xfId="0" applyFill="1" applyAlignment="1">
      <alignment horizontal="center" vertical="center" wrapText="1"/>
    </xf>
    <xf numFmtId="0" fontId="68" fillId="33" borderId="0" xfId="0" applyFont="1" applyFill="1" applyAlignment="1">
      <alignment/>
    </xf>
    <xf numFmtId="0" fontId="69" fillId="33" borderId="0" xfId="0" applyFont="1" applyFill="1" applyAlignment="1">
      <alignment/>
    </xf>
    <xf numFmtId="0" fontId="10" fillId="34" borderId="0" xfId="0" applyFont="1" applyFill="1" applyAlignment="1">
      <alignment/>
    </xf>
    <xf numFmtId="9" fontId="0" fillId="37" borderId="13" xfId="70" applyFont="1" applyFill="1" applyBorder="1" applyAlignment="1">
      <alignment horizontal="center" vertical="center" wrapText="1"/>
    </xf>
    <xf numFmtId="172" fontId="0" fillId="34" borderId="13" xfId="45" applyNumberFormat="1"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3" xfId="0" applyFill="1" applyBorder="1" applyAlignment="1">
      <alignment horizontal="left" vertical="center"/>
    </xf>
    <xf numFmtId="0" fontId="0" fillId="34" borderId="13" xfId="0" applyFont="1" applyFill="1" applyBorder="1" applyAlignment="1">
      <alignment horizontal="left" vertical="center" wrapText="1"/>
    </xf>
    <xf numFmtId="0" fontId="50" fillId="34" borderId="0" xfId="57" applyFont="1" applyFill="1" applyAlignment="1" applyProtection="1">
      <alignment/>
      <protection/>
    </xf>
    <xf numFmtId="0" fontId="39" fillId="34" borderId="11" xfId="0" applyFont="1" applyFill="1" applyBorder="1" applyAlignment="1">
      <alignment vertical="center"/>
    </xf>
    <xf numFmtId="0" fontId="39" fillId="34" borderId="11" xfId="0" applyFont="1" applyFill="1" applyBorder="1" applyAlignment="1">
      <alignment horizontal="center" vertical="center" wrapText="1"/>
    </xf>
    <xf numFmtId="0" fontId="10" fillId="34" borderId="13" xfId="0" applyFont="1" applyFill="1" applyBorder="1" applyAlignment="1">
      <alignment vertical="center" wrapText="1"/>
    </xf>
    <xf numFmtId="0" fontId="50" fillId="34" borderId="13" xfId="57" applyFill="1" applyBorder="1" applyAlignment="1" applyProtection="1">
      <alignment horizontal="center" vertical="center"/>
      <protection/>
    </xf>
    <xf numFmtId="0" fontId="10" fillId="34" borderId="13" xfId="0" applyFont="1" applyFill="1" applyBorder="1" applyAlignment="1">
      <alignment vertical="center"/>
    </xf>
    <xf numFmtId="9" fontId="0" fillId="37" borderId="13" xfId="70" applyFont="1" applyFill="1" applyBorder="1" applyAlignment="1">
      <alignment horizontal="center" vertical="center" wrapText="1"/>
    </xf>
    <xf numFmtId="172" fontId="0" fillId="34" borderId="13" xfId="45" applyNumberFormat="1" applyFont="1" applyFill="1" applyBorder="1" applyAlignment="1">
      <alignment horizontal="center" vertical="center" wrapText="1"/>
    </xf>
    <xf numFmtId="0" fontId="0" fillId="34" borderId="0" xfId="0" applyFill="1" applyAlignment="1">
      <alignment horizontal="left" wrapText="1"/>
    </xf>
    <xf numFmtId="9" fontId="0" fillId="37" borderId="13" xfId="70" applyFont="1" applyFill="1" applyBorder="1" applyAlignment="1">
      <alignment horizontal="center" vertical="center" wrapText="1"/>
    </xf>
    <xf numFmtId="0" fontId="17" fillId="0" borderId="0" xfId="0" applyFont="1" applyFill="1" applyAlignment="1">
      <alignment/>
    </xf>
    <xf numFmtId="0" fontId="17" fillId="34" borderId="0" xfId="0" applyFont="1" applyFill="1" applyAlignment="1">
      <alignment/>
    </xf>
    <xf numFmtId="0" fontId="62" fillId="0" borderId="0" xfId="0" applyFont="1" applyFill="1" applyAlignment="1">
      <alignment/>
    </xf>
    <xf numFmtId="0" fontId="0" fillId="34" borderId="0" xfId="0" applyFill="1" applyAlignment="1">
      <alignment horizontal="justify" wrapText="1"/>
    </xf>
    <xf numFmtId="49" fontId="0" fillId="34" borderId="0" xfId="0" applyNumberFormat="1" applyFill="1" applyAlignment="1">
      <alignment horizontal="left" wrapText="1"/>
    </xf>
    <xf numFmtId="0" fontId="68" fillId="34" borderId="0" xfId="0" applyFont="1" applyFill="1" applyAlignment="1">
      <alignment horizontal="center"/>
    </xf>
    <xf numFmtId="0" fontId="61" fillId="0" borderId="0" xfId="0" applyFont="1" applyAlignment="1">
      <alignment horizontal="justify" vertical="justify" wrapText="1"/>
    </xf>
    <xf numFmtId="0" fontId="0" fillId="34" borderId="0" xfId="0" applyFill="1" applyAlignment="1">
      <alignment horizontal="left" wrapText="1"/>
    </xf>
    <xf numFmtId="0" fontId="50" fillId="34" borderId="0" xfId="57" applyFill="1" applyAlignment="1" applyProtection="1">
      <alignment horizontal="left"/>
      <protection/>
    </xf>
    <xf numFmtId="0" fontId="50" fillId="34" borderId="0" xfId="57" applyFill="1" applyAlignment="1" applyProtection="1">
      <alignment horizontal="center"/>
      <protection/>
    </xf>
    <xf numFmtId="0" fontId="0" fillId="34" borderId="12" xfId="0" applyFill="1" applyBorder="1" applyAlignment="1">
      <alignment horizontal="center" wrapText="1"/>
    </xf>
    <xf numFmtId="0" fontId="56" fillId="34" borderId="0" xfId="0" applyFont="1" applyFill="1" applyAlignment="1">
      <alignment horizontal="justify" wrapText="1"/>
    </xf>
    <xf numFmtId="0" fontId="0" fillId="0" borderId="0" xfId="0" applyAlignment="1">
      <alignment horizontal="justify" wrapText="1"/>
    </xf>
    <xf numFmtId="0" fontId="59" fillId="34" borderId="0" xfId="0" applyFont="1" applyFill="1" applyBorder="1" applyAlignment="1">
      <alignment horizontal="center" wrapText="1"/>
    </xf>
    <xf numFmtId="0" fontId="0" fillId="35" borderId="0" xfId="0" applyFill="1" applyAlignment="1">
      <alignment horizontal="center"/>
    </xf>
    <xf numFmtId="174" fontId="0" fillId="35" borderId="0" xfId="0" applyNumberFormat="1" applyFill="1" applyAlignment="1">
      <alignment horizontal="center"/>
    </xf>
    <xf numFmtId="174" fontId="0" fillId="35" borderId="0" xfId="0" applyNumberFormat="1" applyFill="1" applyAlignment="1">
      <alignment horizontal="justify" vertical="top" wrapText="1"/>
    </xf>
    <xf numFmtId="168" fontId="50" fillId="34" borderId="0" xfId="57" applyNumberFormat="1" applyFill="1" applyAlignment="1" applyProtection="1">
      <alignment horizontal="center"/>
      <protection/>
    </xf>
    <xf numFmtId="9" fontId="50" fillId="34" borderId="0" xfId="57" applyNumberFormat="1" applyFill="1" applyAlignment="1" applyProtection="1">
      <alignment horizontal="left"/>
      <protection/>
    </xf>
    <xf numFmtId="0" fontId="59" fillId="34" borderId="0" xfId="0" applyFont="1" applyFill="1" applyAlignment="1">
      <alignment horizontal="center"/>
    </xf>
    <xf numFmtId="0" fontId="60" fillId="34" borderId="0" xfId="0" applyFont="1" applyFill="1" applyBorder="1" applyAlignment="1">
      <alignment horizontal="justify" wrapText="1"/>
    </xf>
    <xf numFmtId="0" fontId="50" fillId="34" borderId="10" xfId="57" applyFill="1" applyBorder="1" applyAlignment="1" applyProtection="1">
      <alignment horizontal="left"/>
      <protection/>
    </xf>
    <xf numFmtId="0" fontId="0" fillId="34" borderId="13" xfId="0" applyFill="1" applyBorder="1" applyAlignment="1">
      <alignment horizontal="center" vertical="center" wrapText="1"/>
    </xf>
    <xf numFmtId="0" fontId="56" fillId="34" borderId="0" xfId="0" applyFont="1" applyFill="1" applyAlignment="1">
      <alignment horizontal="left" wrapText="1"/>
    </xf>
    <xf numFmtId="0" fontId="50" fillId="34" borderId="0" xfId="57" applyFill="1" applyAlignment="1" applyProtection="1">
      <alignment horizontal="left" wrapText="1"/>
      <protection/>
    </xf>
    <xf numFmtId="0" fontId="50" fillId="34" borderId="0" xfId="57" applyFill="1" applyAlignment="1" applyProtection="1">
      <alignment horizontal="center" wrapText="1"/>
      <protection/>
    </xf>
    <xf numFmtId="0" fontId="0" fillId="34" borderId="15" xfId="0" applyFill="1" applyBorder="1" applyAlignment="1">
      <alignment horizontal="center" vertical="center" wrapText="1"/>
    </xf>
    <xf numFmtId="0" fontId="0" fillId="34" borderId="14" xfId="0" applyFill="1" applyBorder="1" applyAlignment="1">
      <alignment horizontal="center" vertical="center" wrapText="1"/>
    </xf>
    <xf numFmtId="0" fontId="60" fillId="34" borderId="0" xfId="0" applyFont="1" applyFill="1" applyBorder="1" applyAlignment="1">
      <alignment horizontal="left" wrapText="1"/>
    </xf>
    <xf numFmtId="0" fontId="56" fillId="34" borderId="0" xfId="0" applyFont="1" applyFill="1" applyBorder="1" applyAlignment="1">
      <alignment horizontal="left" wrapText="1"/>
    </xf>
    <xf numFmtId="0" fontId="8" fillId="34" borderId="0" xfId="0" applyFont="1" applyFill="1" applyBorder="1" applyAlignment="1">
      <alignment horizontal="justify" wrapText="1"/>
    </xf>
    <xf numFmtId="0" fontId="61" fillId="34" borderId="0" xfId="0" applyFont="1" applyFill="1" applyAlignment="1">
      <alignment horizontal="justify" wrapText="1"/>
    </xf>
    <xf numFmtId="0" fontId="63" fillId="34" borderId="0" xfId="0" applyFont="1" applyFill="1" applyAlignment="1">
      <alignment horizontal="justify" wrapText="1"/>
    </xf>
    <xf numFmtId="0" fontId="64" fillId="34" borderId="0" xfId="0" applyFont="1" applyFill="1" applyAlignment="1">
      <alignment horizontal="justify" wrapText="1"/>
    </xf>
    <xf numFmtId="0" fontId="56" fillId="34" borderId="15" xfId="0" applyFont="1" applyFill="1" applyBorder="1" applyAlignment="1">
      <alignment horizontal="center" vertical="center"/>
    </xf>
    <xf numFmtId="0" fontId="56" fillId="34" borderId="12" xfId="0" applyFont="1" applyFill="1" applyBorder="1" applyAlignment="1">
      <alignment horizontal="center" vertical="center"/>
    </xf>
    <xf numFmtId="0" fontId="56" fillId="34" borderId="14" xfId="0" applyFont="1" applyFill="1" applyBorder="1" applyAlignment="1">
      <alignment horizontal="center" vertical="center"/>
    </xf>
    <xf numFmtId="0" fontId="66" fillId="34" borderId="0" xfId="0" applyFont="1" applyFill="1" applyAlignment="1">
      <alignment horizontal="left" wrapText="1"/>
    </xf>
    <xf numFmtId="0" fontId="10" fillId="34" borderId="0" xfId="0" applyFont="1" applyFill="1" applyAlignment="1">
      <alignment horizontal="justify" wrapText="1"/>
    </xf>
    <xf numFmtId="0" fontId="10" fillId="0" borderId="0" xfId="0" applyFont="1" applyAlignment="1">
      <alignment horizontal="justify" wrapText="1"/>
    </xf>
    <xf numFmtId="9" fontId="50" fillId="34" borderId="0" xfId="57" applyNumberFormat="1" applyFill="1" applyAlignment="1" applyProtection="1">
      <alignment horizontal="center"/>
      <protection/>
    </xf>
    <xf numFmtId="0" fontId="50" fillId="34" borderId="10" xfId="57" applyFill="1" applyBorder="1" applyAlignment="1" applyProtection="1">
      <alignment horizontal="left" vertical="center" wrapText="1"/>
      <protection/>
    </xf>
    <xf numFmtId="0" fontId="0" fillId="34" borderId="0" xfId="0" applyFill="1" applyAlignment="1">
      <alignment horizontal="center" vertical="center" wrapText="1"/>
    </xf>
    <xf numFmtId="0" fontId="0" fillId="34" borderId="0" xfId="0" applyFill="1" applyAlignment="1">
      <alignment horizontal="left" vertical="center" wrapText="1"/>
    </xf>
    <xf numFmtId="0" fontId="0" fillId="0" borderId="0" xfId="0" applyAlignment="1">
      <alignment horizontal="left" wrapText="1"/>
    </xf>
    <xf numFmtId="0" fontId="56" fillId="34" borderId="15" xfId="0" applyFont="1" applyFill="1" applyBorder="1" applyAlignment="1">
      <alignment horizontal="left"/>
    </xf>
    <xf numFmtId="0" fontId="56" fillId="34" borderId="12" xfId="0" applyFont="1" applyFill="1" applyBorder="1" applyAlignment="1">
      <alignment horizontal="left"/>
    </xf>
    <xf numFmtId="0" fontId="56" fillId="34" borderId="14" xfId="0" applyFont="1" applyFill="1" applyBorder="1" applyAlignment="1">
      <alignment horizontal="left"/>
    </xf>
    <xf numFmtId="0" fontId="56" fillId="34" borderId="10" xfId="0" applyFont="1" applyFill="1" applyBorder="1" applyAlignment="1">
      <alignment horizontal="center" vertical="center"/>
    </xf>
    <xf numFmtId="0" fontId="56" fillId="34" borderId="0" xfId="0" applyFont="1" applyFill="1" applyAlignment="1">
      <alignment horizontal="center" vertical="center"/>
    </xf>
    <xf numFmtId="0" fontId="50" fillId="34" borderId="10" xfId="57" applyFill="1" applyBorder="1" applyAlignment="1" applyProtection="1">
      <alignment horizontal="left" wrapText="1"/>
      <protection/>
    </xf>
    <xf numFmtId="0" fontId="10" fillId="34" borderId="0" xfId="0" applyFont="1" applyFill="1" applyAlignment="1">
      <alignment horizontal="left" vertical="center" wrapText="1"/>
    </xf>
    <xf numFmtId="0" fontId="0" fillId="34" borderId="0" xfId="0" applyFill="1" applyAlignment="1">
      <alignment horizontal="justify" vertical="justify" wrapText="1"/>
    </xf>
    <xf numFmtId="0" fontId="0" fillId="0" borderId="0" xfId="0" applyAlignment="1">
      <alignment horizontal="justify" vertical="justify"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2 3" xfId="64"/>
    <cellStyle name="Normal 2 4" xfId="65"/>
    <cellStyle name="Normal 3" xfId="66"/>
    <cellStyle name="Normal 6" xfId="67"/>
    <cellStyle name="Note" xfId="68"/>
    <cellStyle name="Output" xfId="69"/>
    <cellStyle name="Percent" xfId="70"/>
    <cellStyle name="Percent 2 2" xfId="71"/>
    <cellStyle name="Percent 5"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1</xdr:col>
      <xdr:colOff>238125</xdr:colOff>
      <xdr:row>7</xdr:row>
      <xdr:rowOff>0</xdr:rowOff>
    </xdr:to>
    <xdr:pic>
      <xdr:nvPicPr>
        <xdr:cNvPr id="1" name="Picture 1" descr="brandseal293small"/>
        <xdr:cNvPicPr preferRelativeResize="1">
          <a:picLocks noChangeAspect="1"/>
        </xdr:cNvPicPr>
      </xdr:nvPicPr>
      <xdr:blipFill>
        <a:blip r:embed="rId1"/>
        <a:stretch>
          <a:fillRect/>
        </a:stretch>
      </xdr:blipFill>
      <xdr:spPr>
        <a:xfrm>
          <a:off x="76200" y="666750"/>
          <a:ext cx="771525" cy="723900"/>
        </a:xfrm>
        <a:prstGeom prst="rect">
          <a:avLst/>
        </a:prstGeom>
        <a:noFill/>
        <a:ln w="9525" cmpd="sng">
          <a:noFill/>
        </a:ln>
      </xdr:spPr>
    </xdr:pic>
    <xdr:clientData/>
  </xdr:twoCellAnchor>
  <xdr:twoCellAnchor>
    <xdr:from>
      <xdr:col>1</xdr:col>
      <xdr:colOff>847725</xdr:colOff>
      <xdr:row>3</xdr:row>
      <xdr:rowOff>9525</xdr:rowOff>
    </xdr:from>
    <xdr:to>
      <xdr:col>2</xdr:col>
      <xdr:colOff>533400</xdr:colOff>
      <xdr:row>7</xdr:row>
      <xdr:rowOff>9525</xdr:rowOff>
    </xdr:to>
    <xdr:pic>
      <xdr:nvPicPr>
        <xdr:cNvPr id="2" name="Picture 2" descr="MCMC logo"/>
        <xdr:cNvPicPr preferRelativeResize="1">
          <a:picLocks noChangeAspect="1"/>
        </xdr:cNvPicPr>
      </xdr:nvPicPr>
      <xdr:blipFill>
        <a:blip r:embed="rId2"/>
        <a:stretch>
          <a:fillRect/>
        </a:stretch>
      </xdr:blipFill>
      <xdr:spPr>
        <a:xfrm>
          <a:off x="1457325" y="638175"/>
          <a:ext cx="800100" cy="762000"/>
        </a:xfrm>
        <a:prstGeom prst="rect">
          <a:avLst/>
        </a:prstGeom>
        <a:noFill/>
        <a:ln w="9525" cmpd="sng">
          <a:noFill/>
        </a:ln>
      </xdr:spPr>
    </xdr:pic>
    <xdr:clientData/>
  </xdr:twoCellAnchor>
  <xdr:twoCellAnchor>
    <xdr:from>
      <xdr:col>2</xdr:col>
      <xdr:colOff>1257300</xdr:colOff>
      <xdr:row>3</xdr:row>
      <xdr:rowOff>9525</xdr:rowOff>
    </xdr:from>
    <xdr:to>
      <xdr:col>2</xdr:col>
      <xdr:colOff>2038350</xdr:colOff>
      <xdr:row>6</xdr:row>
      <xdr:rowOff>152400</xdr:rowOff>
    </xdr:to>
    <xdr:pic>
      <xdr:nvPicPr>
        <xdr:cNvPr id="3" name="Picture 3" descr="monmouth-logo"/>
        <xdr:cNvPicPr preferRelativeResize="1">
          <a:picLocks noChangeAspect="1"/>
        </xdr:cNvPicPr>
      </xdr:nvPicPr>
      <xdr:blipFill>
        <a:blip r:embed="rId3"/>
        <a:stretch>
          <a:fillRect/>
        </a:stretch>
      </xdr:blipFill>
      <xdr:spPr>
        <a:xfrm>
          <a:off x="2981325" y="638175"/>
          <a:ext cx="790575" cy="714375"/>
        </a:xfrm>
        <a:prstGeom prst="rect">
          <a:avLst/>
        </a:prstGeom>
        <a:noFill/>
        <a:ln w="9525" cmpd="sng">
          <a:noFill/>
        </a:ln>
      </xdr:spPr>
    </xdr:pic>
    <xdr:clientData/>
  </xdr:twoCellAnchor>
  <xdr:twoCellAnchor>
    <xdr:from>
      <xdr:col>2</xdr:col>
      <xdr:colOff>2600325</xdr:colOff>
      <xdr:row>3</xdr:row>
      <xdr:rowOff>28575</xdr:rowOff>
    </xdr:from>
    <xdr:to>
      <xdr:col>3</xdr:col>
      <xdr:colOff>1200150</xdr:colOff>
      <xdr:row>5</xdr:row>
      <xdr:rowOff>123825</xdr:rowOff>
    </xdr:to>
    <xdr:pic>
      <xdr:nvPicPr>
        <xdr:cNvPr id="4" name="Picture 4" descr="Rutgerslogo"/>
        <xdr:cNvPicPr preferRelativeResize="1">
          <a:picLocks noChangeAspect="1"/>
        </xdr:cNvPicPr>
      </xdr:nvPicPr>
      <xdr:blipFill>
        <a:blip r:embed="rId4"/>
        <a:stretch>
          <a:fillRect/>
        </a:stretch>
      </xdr:blipFill>
      <xdr:spPr>
        <a:xfrm>
          <a:off x="4324350" y="657225"/>
          <a:ext cx="14954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123825</xdr:colOff>
      <xdr:row>17</xdr:row>
      <xdr:rowOff>104775</xdr:rowOff>
    </xdr:from>
    <xdr:to>
      <xdr:col>22</xdr:col>
      <xdr:colOff>123825</xdr:colOff>
      <xdr:row>36</xdr:row>
      <xdr:rowOff>161925</xdr:rowOff>
    </xdr:to>
    <xdr:pic>
      <xdr:nvPicPr>
        <xdr:cNvPr id="1" name="Picture 1"/>
        <xdr:cNvPicPr preferRelativeResize="1">
          <a:picLocks noChangeAspect="1"/>
        </xdr:cNvPicPr>
      </xdr:nvPicPr>
      <xdr:blipFill>
        <a:blip r:embed="rId1"/>
        <a:stretch>
          <a:fillRect/>
        </a:stretch>
      </xdr:blipFill>
      <xdr:spPr>
        <a:xfrm>
          <a:off x="8953500" y="3381375"/>
          <a:ext cx="487680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36"/>
  <sheetViews>
    <sheetView zoomScale="115" zoomScaleNormal="115" workbookViewId="0" topLeftCell="A1">
      <selection activeCell="E35" sqref="E35"/>
    </sheetView>
  </sheetViews>
  <sheetFormatPr defaultColWidth="9.140625" defaultRowHeight="15"/>
  <cols>
    <col min="1" max="1" width="9.140625" style="28" customWidth="1"/>
    <col min="2" max="2" width="16.7109375" style="2" customWidth="1"/>
    <col min="3" max="3" width="43.421875" style="2" customWidth="1"/>
    <col min="4" max="5" width="18.140625" style="2" customWidth="1"/>
    <col min="6" max="16384" width="9.140625" style="2" customWidth="1"/>
  </cols>
  <sheetData>
    <row r="1" spans="1:5" ht="19.5">
      <c r="A1" s="257" t="s">
        <v>472</v>
      </c>
      <c r="B1" s="257"/>
      <c r="C1" s="257"/>
      <c r="D1" s="257"/>
      <c r="E1" s="257"/>
    </row>
    <row r="10" spans="1:5" ht="13.5">
      <c r="A10" s="29" t="s">
        <v>94</v>
      </c>
      <c r="B10" s="30" t="s">
        <v>95</v>
      </c>
      <c r="C10" s="30" t="s">
        <v>96</v>
      </c>
      <c r="D10" s="30" t="s">
        <v>97</v>
      </c>
      <c r="E10" s="30" t="s">
        <v>98</v>
      </c>
    </row>
    <row r="11" spans="1:5" ht="13.5">
      <c r="A11" s="28">
        <v>1</v>
      </c>
      <c r="B11" s="2" t="s">
        <v>99</v>
      </c>
      <c r="C11" s="2" t="s">
        <v>152</v>
      </c>
      <c r="D11" s="27" t="s">
        <v>100</v>
      </c>
      <c r="E11" s="2" t="s">
        <v>101</v>
      </c>
    </row>
    <row r="12" spans="3:5" ht="13.5">
      <c r="C12" s="2" t="s">
        <v>108</v>
      </c>
      <c r="D12" s="27" t="s">
        <v>102</v>
      </c>
      <c r="E12" s="2" t="s">
        <v>101</v>
      </c>
    </row>
    <row r="13" spans="3:5" ht="13.5">
      <c r="C13" s="2" t="s">
        <v>107</v>
      </c>
      <c r="D13" s="31" t="s">
        <v>103</v>
      </c>
      <c r="E13" s="2" t="s">
        <v>101</v>
      </c>
    </row>
    <row r="14" spans="3:5" ht="13.5">
      <c r="C14" s="2" t="s">
        <v>106</v>
      </c>
      <c r="D14" s="27" t="s">
        <v>104</v>
      </c>
      <c r="E14" s="2" t="s">
        <v>101</v>
      </c>
    </row>
    <row r="15" spans="3:5" ht="13.5">
      <c r="C15" s="2" t="s">
        <v>105</v>
      </c>
      <c r="D15" s="27" t="s">
        <v>109</v>
      </c>
      <c r="E15" s="2" t="s">
        <v>101</v>
      </c>
    </row>
    <row r="16" spans="1:5" ht="13.5">
      <c r="A16" s="41">
        <v>2</v>
      </c>
      <c r="B16" s="255" t="s">
        <v>338</v>
      </c>
      <c r="C16" s="2" t="s">
        <v>278</v>
      </c>
      <c r="D16" s="27" t="s">
        <v>280</v>
      </c>
      <c r="E16" s="2" t="s">
        <v>121</v>
      </c>
    </row>
    <row r="17" spans="1:5" ht="13.5">
      <c r="A17" s="41"/>
      <c r="B17" s="255"/>
      <c r="C17" s="2" t="s">
        <v>265</v>
      </c>
      <c r="D17" s="27" t="s">
        <v>322</v>
      </c>
      <c r="E17" s="2" t="s">
        <v>268</v>
      </c>
    </row>
    <row r="18" spans="3:5" ht="13.5">
      <c r="C18" s="2" t="s">
        <v>266</v>
      </c>
      <c r="D18" s="27" t="s">
        <v>323</v>
      </c>
      <c r="E18" s="2" t="s">
        <v>268</v>
      </c>
    </row>
    <row r="19" spans="3:5" ht="13.5">
      <c r="C19" s="2" t="s">
        <v>269</v>
      </c>
      <c r="D19" s="27" t="s">
        <v>324</v>
      </c>
      <c r="E19" s="2" t="s">
        <v>268</v>
      </c>
    </row>
    <row r="20" spans="3:5" ht="13.5">
      <c r="C20" s="2" t="s">
        <v>241</v>
      </c>
      <c r="D20" s="27" t="s">
        <v>121</v>
      </c>
      <c r="E20" s="2" t="s">
        <v>101</v>
      </c>
    </row>
    <row r="21" spans="1:5" ht="13.5">
      <c r="A21" s="28" t="s">
        <v>267</v>
      </c>
      <c r="B21" s="2" t="s">
        <v>111</v>
      </c>
      <c r="C21" s="2" t="s">
        <v>186</v>
      </c>
      <c r="D21" s="27" t="s">
        <v>187</v>
      </c>
      <c r="E21" s="2" t="s">
        <v>268</v>
      </c>
    </row>
    <row r="22" spans="1:5" ht="13.5">
      <c r="A22" s="2"/>
      <c r="C22" s="2" t="s">
        <v>112</v>
      </c>
      <c r="D22" s="27" t="s">
        <v>0</v>
      </c>
      <c r="E22" s="2" t="s">
        <v>452</v>
      </c>
    </row>
    <row r="23" spans="3:5" ht="13.5">
      <c r="C23" s="2" t="s">
        <v>113</v>
      </c>
      <c r="D23" s="27" t="s">
        <v>4</v>
      </c>
      <c r="E23" s="2" t="s">
        <v>452</v>
      </c>
    </row>
    <row r="24" spans="3:5" ht="13.5">
      <c r="C24" s="2" t="s">
        <v>114</v>
      </c>
      <c r="D24" s="27" t="s">
        <v>5</v>
      </c>
      <c r="E24" s="2" t="s">
        <v>452</v>
      </c>
    </row>
    <row r="25" spans="1:5" ht="13.5">
      <c r="A25" s="41">
        <v>4</v>
      </c>
      <c r="B25" s="2" t="s">
        <v>156</v>
      </c>
      <c r="C25" s="2" t="s">
        <v>110</v>
      </c>
      <c r="D25" s="27" t="s">
        <v>156</v>
      </c>
      <c r="E25" s="2" t="s">
        <v>156</v>
      </c>
    </row>
    <row r="26" spans="1:5" ht="13.5">
      <c r="A26" s="41">
        <v>5</v>
      </c>
      <c r="B26" s="2" t="s">
        <v>115</v>
      </c>
      <c r="C26" s="2" t="s">
        <v>116</v>
      </c>
      <c r="D26" s="27" t="s">
        <v>124</v>
      </c>
      <c r="E26" s="2" t="s">
        <v>101</v>
      </c>
    </row>
    <row r="27" spans="1:5" ht="13.5">
      <c r="A27" s="42"/>
      <c r="C27" s="2" t="s">
        <v>117</v>
      </c>
      <c r="D27" s="27" t="s">
        <v>125</v>
      </c>
      <c r="E27" s="2" t="s">
        <v>101</v>
      </c>
    </row>
    <row r="28" spans="3:5" ht="13.5">
      <c r="C28" s="2" t="s">
        <v>118</v>
      </c>
      <c r="D28" s="27" t="s">
        <v>126</v>
      </c>
      <c r="E28" s="2" t="s">
        <v>101</v>
      </c>
    </row>
    <row r="29" spans="3:5" ht="13.5">
      <c r="C29" s="2" t="s">
        <v>119</v>
      </c>
      <c r="D29" s="27" t="s">
        <v>127</v>
      </c>
      <c r="E29" s="2" t="s">
        <v>101</v>
      </c>
    </row>
    <row r="30" spans="1:5" ht="13.5">
      <c r="A30" s="41">
        <v>6</v>
      </c>
      <c r="B30" s="2" t="s">
        <v>120</v>
      </c>
      <c r="C30" s="2" t="s">
        <v>123</v>
      </c>
      <c r="D30" s="27" t="s">
        <v>128</v>
      </c>
      <c r="E30" s="2" t="s">
        <v>101</v>
      </c>
    </row>
    <row r="31" spans="1:5" ht="13.5">
      <c r="A31" s="32"/>
      <c r="B31" s="6"/>
      <c r="C31" s="6" t="s">
        <v>122</v>
      </c>
      <c r="D31" s="33" t="s">
        <v>122</v>
      </c>
      <c r="E31" s="6" t="s">
        <v>101</v>
      </c>
    </row>
    <row r="33" ht="13.5">
      <c r="A33" s="28" t="s">
        <v>466</v>
      </c>
    </row>
    <row r="34" spans="1:5" ht="47.25" customHeight="1">
      <c r="A34" s="256" t="s">
        <v>473</v>
      </c>
      <c r="B34" s="256"/>
      <c r="C34" s="256"/>
      <c r="D34" s="256"/>
      <c r="E34" s="256"/>
    </row>
    <row r="35" ht="12.75" customHeight="1"/>
    <row r="36" spans="1:5" ht="30.75" customHeight="1">
      <c r="A36" s="256" t="s">
        <v>465</v>
      </c>
      <c r="B36" s="256"/>
      <c r="C36" s="256"/>
      <c r="D36" s="256"/>
      <c r="E36" s="256"/>
    </row>
  </sheetData>
  <sheetProtection/>
  <mergeCells count="4">
    <mergeCell ref="B16:B17"/>
    <mergeCell ref="A34:E34"/>
    <mergeCell ref="A36:E36"/>
    <mergeCell ref="A1:E1"/>
  </mergeCells>
  <hyperlinks>
    <hyperlink ref="D11" location="Bkgd!A1" display="Bkgd!A1"/>
    <hyperlink ref="D12" location="Strategy!A1" display="Strategy!A1"/>
    <hyperlink ref="D13" location="Methoprene!A1" display="Methoprene!A1"/>
    <hyperlink ref="D14" location="Bti!A1" display="Bti!A1"/>
    <hyperlink ref="D15" location="DUET!A1" display="DUET!A1"/>
    <hyperlink ref="D18" location="' Equipment ex '!A1" display="Equipment ex "/>
    <hyperlink ref="D19" location="'Materials ex '!A1" display="Materials ex"/>
    <hyperlink ref="D26" location="'Area con'!A1" display="'Area con'!A1"/>
    <hyperlink ref="D27" location="'Personnel cal'!A1" display="'Personnel cal'!A1"/>
    <hyperlink ref="D28" location="'Equipment cal'!A1" display="'Equipment cal'!A1"/>
    <hyperlink ref="D29" location="'Materials cal'!A1" display="'Materials cal'!A1"/>
    <hyperlink ref="D31" location="Acknowledgments!A1" display="Acknowledgments!A1"/>
    <hyperlink ref="D30" location="Glossary!A1" display="Glossary!A1"/>
    <hyperlink ref="D20" location="ExampleRe!A1" display="Example"/>
    <hyperlink ref="D25" location="Results!A1" display="Results!A1"/>
    <hyperlink ref="D17" location="'Personnel ex'!A1" display="Personnel ex "/>
    <hyperlink ref="D21" location="Summary!A1" display="Summary"/>
    <hyperlink ref="D16" location="Examp!A1" display="Examp"/>
    <hyperlink ref="D22" location="Personnel!A1" display="Personnel"/>
    <hyperlink ref="D23" location="Equipment!A1" display="Equipment"/>
    <hyperlink ref="D24" location="Materials!A1" display="Materials"/>
  </hyperlinks>
  <printOptions/>
  <pageMargins left="0.7" right="0.7" top="0.75" bottom="0.75" header="0.3" footer="0.3"/>
  <pageSetup horizontalDpi="600" verticalDpi="600" orientation="landscape"/>
  <drawing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I48"/>
  <sheetViews>
    <sheetView zoomScale="90" zoomScaleNormal="90" workbookViewId="0" topLeftCell="A1">
      <selection activeCell="H33" sqref="H33"/>
    </sheetView>
  </sheetViews>
  <sheetFormatPr defaultColWidth="9.140625" defaultRowHeight="15"/>
  <cols>
    <col min="1" max="1" width="16.7109375" style="89" customWidth="1"/>
    <col min="2" max="2" width="17.421875" style="89" customWidth="1"/>
    <col min="3" max="3" width="19.8515625" style="89" customWidth="1"/>
    <col min="4" max="6" width="14.28125" style="89" customWidth="1"/>
    <col min="7" max="7" width="11.28125" style="89" bestFit="1" customWidth="1"/>
    <col min="8" max="8" width="9.140625" style="90" customWidth="1"/>
    <col min="9" max="16384" width="9.140625" style="89" customWidth="1"/>
  </cols>
  <sheetData>
    <row r="1" spans="1:8" s="2" customFormat="1" ht="13.5">
      <c r="A1" s="27" t="s">
        <v>180</v>
      </c>
      <c r="C1" s="261" t="s">
        <v>309</v>
      </c>
      <c r="D1" s="261"/>
      <c r="E1" s="49"/>
      <c r="F1" s="292" t="s">
        <v>331</v>
      </c>
      <c r="G1" s="292"/>
      <c r="H1" s="292"/>
    </row>
    <row r="2" spans="1:8" s="2" customFormat="1" ht="13.5">
      <c r="A2" s="260" t="s">
        <v>310</v>
      </c>
      <c r="B2" s="260"/>
      <c r="C2" s="27"/>
      <c r="E2" s="49"/>
      <c r="F2" s="44"/>
      <c r="G2" s="61"/>
      <c r="H2" s="60"/>
    </row>
    <row r="3" spans="1:8" s="2" customFormat="1" ht="18">
      <c r="A3" s="27"/>
      <c r="C3" s="43" t="s">
        <v>217</v>
      </c>
      <c r="E3" s="49"/>
      <c r="F3" s="44"/>
      <c r="G3" s="61"/>
      <c r="H3" s="60"/>
    </row>
    <row r="4" spans="1:8" s="2" customFormat="1" ht="13.5">
      <c r="A4" s="104"/>
      <c r="B4" s="73"/>
      <c r="C4" s="73"/>
      <c r="D4" s="73"/>
      <c r="E4" s="73"/>
      <c r="F4" s="73"/>
      <c r="G4" s="73"/>
      <c r="H4" s="73"/>
    </row>
    <row r="5" spans="1:8" s="2" customFormat="1" ht="13.5">
      <c r="A5" s="296" t="s">
        <v>434</v>
      </c>
      <c r="B5" s="296"/>
      <c r="C5" s="296"/>
      <c r="D5" s="296"/>
      <c r="E5" s="296"/>
      <c r="F5" s="296"/>
      <c r="G5" s="296"/>
      <c r="H5" s="296"/>
    </row>
    <row r="6" spans="1:8" s="2" customFormat="1" ht="13.5">
      <c r="A6" s="296"/>
      <c r="B6" s="296"/>
      <c r="C6" s="296"/>
      <c r="D6" s="296"/>
      <c r="E6" s="296"/>
      <c r="F6" s="296"/>
      <c r="G6" s="296"/>
      <c r="H6" s="296"/>
    </row>
    <row r="7" spans="1:8" s="2" customFormat="1" ht="13.5">
      <c r="A7" s="296"/>
      <c r="B7" s="296"/>
      <c r="C7" s="296"/>
      <c r="D7" s="296"/>
      <c r="E7" s="296"/>
      <c r="F7" s="296"/>
      <c r="G7" s="296"/>
      <c r="H7" s="296"/>
    </row>
    <row r="8" spans="1:8" s="2" customFormat="1" ht="32.25" customHeight="1">
      <c r="A8" s="296"/>
      <c r="B8" s="296"/>
      <c r="C8" s="296"/>
      <c r="D8" s="296"/>
      <c r="E8" s="296"/>
      <c r="F8" s="296"/>
      <c r="G8" s="296"/>
      <c r="H8" s="296"/>
    </row>
    <row r="9" spans="1:8" s="2" customFormat="1" ht="13.5">
      <c r="A9" s="276" t="s">
        <v>441</v>
      </c>
      <c r="B9" s="276"/>
      <c r="C9" s="72"/>
      <c r="D9" s="72"/>
      <c r="E9" s="72"/>
      <c r="F9" s="72"/>
      <c r="G9" s="72"/>
      <c r="H9" s="72"/>
    </row>
    <row r="10" spans="1:8" s="2" customFormat="1" ht="13.5">
      <c r="A10" s="104"/>
      <c r="B10" s="73"/>
      <c r="C10" s="73"/>
      <c r="D10" s="73"/>
      <c r="E10" s="73"/>
      <c r="F10" s="73"/>
      <c r="G10" s="73"/>
      <c r="H10" s="73"/>
    </row>
    <row r="11" spans="1:8" s="2" customFormat="1" ht="15" customHeight="1">
      <c r="A11" s="259" t="s">
        <v>221</v>
      </c>
      <c r="B11" s="259"/>
      <c r="C11" s="259"/>
      <c r="D11" s="259"/>
      <c r="E11" s="259"/>
      <c r="F11" s="259"/>
      <c r="G11" s="259"/>
      <c r="H11" s="259"/>
    </row>
    <row r="12" spans="1:8" s="2" customFormat="1" ht="13.5">
      <c r="A12" s="276" t="s">
        <v>197</v>
      </c>
      <c r="B12" s="276"/>
      <c r="C12" s="73"/>
      <c r="D12" s="73"/>
      <c r="E12" s="73"/>
      <c r="F12" s="73"/>
      <c r="G12" s="73"/>
      <c r="H12" s="73"/>
    </row>
    <row r="13" spans="1:8" s="2" customFormat="1" ht="13.5">
      <c r="A13" s="260" t="s">
        <v>406</v>
      </c>
      <c r="B13" s="260"/>
      <c r="C13" s="27"/>
      <c r="E13" s="49"/>
      <c r="F13" s="44"/>
      <c r="G13" s="61"/>
      <c r="H13" s="60"/>
    </row>
    <row r="14" spans="1:8" s="2" customFormat="1" ht="13.5">
      <c r="A14" s="260" t="s">
        <v>407</v>
      </c>
      <c r="B14" s="260"/>
      <c r="C14" s="27"/>
      <c r="E14" s="49"/>
      <c r="F14" s="44"/>
      <c r="G14" s="61"/>
      <c r="H14" s="60"/>
    </row>
    <row r="15" spans="1:8" s="2" customFormat="1" ht="13.5">
      <c r="A15" s="27" t="s">
        <v>198</v>
      </c>
      <c r="C15" s="27"/>
      <c r="E15" s="49"/>
      <c r="F15" s="44"/>
      <c r="G15" s="61"/>
      <c r="H15" s="60"/>
    </row>
    <row r="16" spans="1:8" s="2" customFormat="1" ht="13.5">
      <c r="A16" s="27"/>
      <c r="C16" s="27"/>
      <c r="E16" s="49"/>
      <c r="F16" s="44"/>
      <c r="G16" s="61"/>
      <c r="H16" s="60"/>
    </row>
    <row r="17" spans="1:8" s="2" customFormat="1" ht="13.5">
      <c r="A17" s="106" t="s">
        <v>227</v>
      </c>
      <c r="C17" s="27"/>
      <c r="E17" s="49"/>
      <c r="F17" s="44"/>
      <c r="G17" s="61"/>
      <c r="H17" s="60"/>
    </row>
    <row r="18" spans="1:8" s="2" customFormat="1" ht="13.5">
      <c r="A18" s="106" t="s">
        <v>224</v>
      </c>
      <c r="C18" s="27"/>
      <c r="E18" s="49"/>
      <c r="F18" s="44"/>
      <c r="G18" s="61"/>
      <c r="H18" s="60"/>
    </row>
    <row r="19" spans="1:8" s="2" customFormat="1" ht="13.5">
      <c r="A19" s="106" t="s">
        <v>226</v>
      </c>
      <c r="C19" s="27"/>
      <c r="E19" s="49"/>
      <c r="F19" s="44"/>
      <c r="G19" s="61"/>
      <c r="H19" s="60"/>
    </row>
    <row r="20" spans="1:8" s="2" customFormat="1" ht="13.5">
      <c r="A20" s="106" t="s">
        <v>225</v>
      </c>
      <c r="C20" s="27"/>
      <c r="E20" s="49"/>
      <c r="F20" s="44"/>
      <c r="G20" s="61"/>
      <c r="H20" s="60"/>
    </row>
    <row r="21" spans="1:8" s="2" customFormat="1" ht="13.5">
      <c r="A21" s="106" t="s">
        <v>380</v>
      </c>
      <c r="C21" s="27"/>
      <c r="E21" s="49"/>
      <c r="F21" s="44"/>
      <c r="G21" s="61"/>
      <c r="H21" s="60"/>
    </row>
    <row r="22" spans="1:8" s="2" customFormat="1" ht="13.5">
      <c r="A22" s="106" t="s">
        <v>379</v>
      </c>
      <c r="C22" s="27"/>
      <c r="E22" s="49"/>
      <c r="F22" s="44"/>
      <c r="G22" s="61"/>
      <c r="H22" s="60"/>
    </row>
    <row r="23" spans="1:8" s="2" customFormat="1" ht="13.5">
      <c r="A23" s="106" t="s">
        <v>381</v>
      </c>
      <c r="C23" s="27"/>
      <c r="E23" s="49"/>
      <c r="F23" s="44"/>
      <c r="G23" s="61"/>
      <c r="H23" s="60"/>
    </row>
    <row r="24" spans="1:8" s="2" customFormat="1" ht="13.5">
      <c r="A24" s="106" t="s">
        <v>382</v>
      </c>
      <c r="C24" s="27"/>
      <c r="E24" s="49"/>
      <c r="F24" s="44"/>
      <c r="G24" s="61"/>
      <c r="H24" s="60"/>
    </row>
    <row r="25" ht="13.5">
      <c r="A25" s="106" t="s">
        <v>383</v>
      </c>
    </row>
    <row r="26" ht="13.5">
      <c r="A26" s="106"/>
    </row>
    <row r="27" ht="13.5">
      <c r="A27" s="106" t="s">
        <v>437</v>
      </c>
    </row>
    <row r="28" ht="13.5">
      <c r="A28" s="106" t="s">
        <v>228</v>
      </c>
    </row>
    <row r="29" spans="1:7" ht="13.5">
      <c r="A29" s="106" t="s">
        <v>458</v>
      </c>
      <c r="D29" s="294"/>
      <c r="E29" s="294"/>
      <c r="F29" s="294"/>
      <c r="G29" s="294"/>
    </row>
    <row r="30" ht="13.5">
      <c r="A30" s="106" t="s">
        <v>229</v>
      </c>
    </row>
    <row r="31" ht="13.5">
      <c r="A31" s="106" t="s">
        <v>230</v>
      </c>
    </row>
    <row r="32" spans="1:7" ht="24" customHeight="1">
      <c r="A32" s="260" t="s">
        <v>440</v>
      </c>
      <c r="B32" s="260"/>
      <c r="D32" s="295"/>
      <c r="E32" s="295"/>
      <c r="F32" s="295"/>
      <c r="G32" s="295"/>
    </row>
    <row r="33" ht="13.5">
      <c r="A33" s="106"/>
    </row>
    <row r="34" ht="13.5">
      <c r="A34" s="106" t="s">
        <v>438</v>
      </c>
    </row>
    <row r="35" ht="13.5">
      <c r="A35" s="106" t="s">
        <v>231</v>
      </c>
    </row>
    <row r="36" ht="13.5">
      <c r="A36" s="106" t="s">
        <v>332</v>
      </c>
    </row>
    <row r="38" spans="1:8" ht="45.75" customHeight="1">
      <c r="A38" s="18" t="s">
        <v>13</v>
      </c>
      <c r="B38" s="19" t="s">
        <v>58</v>
      </c>
      <c r="C38" s="19" t="s">
        <v>223</v>
      </c>
      <c r="D38" s="132" t="s">
        <v>27</v>
      </c>
      <c r="E38" s="19" t="s">
        <v>89</v>
      </c>
      <c r="F38" s="19" t="s">
        <v>91</v>
      </c>
      <c r="G38" s="19" t="s">
        <v>75</v>
      </c>
      <c r="H38" s="20" t="s">
        <v>14</v>
      </c>
    </row>
    <row r="39" spans="1:2" ht="13.5">
      <c r="A39" s="92" t="s">
        <v>25</v>
      </c>
      <c r="B39" s="93"/>
    </row>
    <row r="40" spans="1:8" ht="13.5">
      <c r="A40" s="91" t="s">
        <v>92</v>
      </c>
      <c r="B40" s="89" t="s">
        <v>90</v>
      </c>
      <c r="C40" s="15">
        <v>1</v>
      </c>
      <c r="D40" s="89" t="s">
        <v>68</v>
      </c>
      <c r="E40" s="233">
        <v>1</v>
      </c>
      <c r="F40" s="233" t="s">
        <v>88</v>
      </c>
      <c r="G40" s="89">
        <v>0.714</v>
      </c>
      <c r="H40" s="97">
        <v>33</v>
      </c>
    </row>
    <row r="41" spans="1:8" ht="13.5">
      <c r="A41" s="91" t="s">
        <v>92</v>
      </c>
      <c r="B41" s="89" t="s">
        <v>215</v>
      </c>
      <c r="C41" s="15">
        <v>0</v>
      </c>
      <c r="D41" s="89" t="s">
        <v>68</v>
      </c>
      <c r="E41" s="233">
        <v>1</v>
      </c>
      <c r="F41" s="233" t="s">
        <v>88</v>
      </c>
      <c r="G41" s="89">
        <v>0.357</v>
      </c>
      <c r="H41" s="97">
        <v>33</v>
      </c>
    </row>
    <row r="42" spans="1:8" ht="13.5">
      <c r="A42" s="91" t="s">
        <v>384</v>
      </c>
      <c r="B42" s="89" t="s">
        <v>386</v>
      </c>
      <c r="C42" s="15">
        <v>0</v>
      </c>
      <c r="D42" s="89" t="s">
        <v>69</v>
      </c>
      <c r="E42" s="233">
        <v>2.5</v>
      </c>
      <c r="F42" s="233" t="s">
        <v>388</v>
      </c>
      <c r="G42" s="89">
        <v>4</v>
      </c>
      <c r="H42" s="97">
        <v>241.25</v>
      </c>
    </row>
    <row r="43" spans="1:8" ht="13.5">
      <c r="A43" s="91" t="s">
        <v>385</v>
      </c>
      <c r="B43" s="89" t="s">
        <v>387</v>
      </c>
      <c r="C43" s="15">
        <v>0</v>
      </c>
      <c r="D43" s="89" t="s">
        <v>69</v>
      </c>
      <c r="E43" s="233">
        <v>2.5</v>
      </c>
      <c r="F43" s="233" t="s">
        <v>388</v>
      </c>
      <c r="G43" s="89">
        <v>1</v>
      </c>
      <c r="H43" s="97">
        <v>241.45</v>
      </c>
    </row>
    <row r="44" spans="1:8" ht="9" customHeight="1">
      <c r="A44" s="91" t="s">
        <v>59</v>
      </c>
      <c r="C44" s="15"/>
      <c r="E44" s="233"/>
      <c r="F44" s="233"/>
      <c r="H44" s="97"/>
    </row>
    <row r="45" spans="1:8" ht="13.5">
      <c r="A45" s="92" t="s">
        <v>54</v>
      </c>
      <c r="B45" s="93"/>
      <c r="C45" s="15"/>
      <c r="E45" s="233"/>
      <c r="F45" s="233"/>
      <c r="H45" s="97"/>
    </row>
    <row r="46" spans="1:9" s="94" customFormat="1" ht="13.5">
      <c r="A46" s="91" t="s">
        <v>93</v>
      </c>
      <c r="B46" s="89" t="s">
        <v>60</v>
      </c>
      <c r="C46" s="15">
        <v>0</v>
      </c>
      <c r="D46" s="89" t="s">
        <v>69</v>
      </c>
      <c r="E46" s="89">
        <v>2.5</v>
      </c>
      <c r="F46" s="89" t="s">
        <v>388</v>
      </c>
      <c r="G46" s="89">
        <v>1.23</v>
      </c>
      <c r="H46" s="98">
        <v>198</v>
      </c>
      <c r="I46" s="89"/>
    </row>
    <row r="47" spans="1:8" ht="13.5">
      <c r="A47" s="95" t="s">
        <v>93</v>
      </c>
      <c r="B47" s="96" t="s">
        <v>61</v>
      </c>
      <c r="C47" s="17">
        <v>0</v>
      </c>
      <c r="D47" s="96" t="s">
        <v>69</v>
      </c>
      <c r="E47" s="96">
        <v>2.5</v>
      </c>
      <c r="F47" s="96" t="s">
        <v>388</v>
      </c>
      <c r="G47" s="96">
        <v>0.61</v>
      </c>
      <c r="H47" s="99">
        <v>198</v>
      </c>
    </row>
    <row r="48" spans="1:3" ht="13.5">
      <c r="A48" s="293" t="s">
        <v>333</v>
      </c>
      <c r="B48" s="293"/>
      <c r="C48" s="293"/>
    </row>
  </sheetData>
  <sheetProtection/>
  <mergeCells count="13">
    <mergeCell ref="A2:B2"/>
    <mergeCell ref="A11:H11"/>
    <mergeCell ref="A5:H8"/>
    <mergeCell ref="A12:B12"/>
    <mergeCell ref="F1:H1"/>
    <mergeCell ref="A32:B32"/>
    <mergeCell ref="A48:C48"/>
    <mergeCell ref="A13:B13"/>
    <mergeCell ref="A14:B14"/>
    <mergeCell ref="A9:B9"/>
    <mergeCell ref="C1:D1"/>
    <mergeCell ref="D29:G29"/>
    <mergeCell ref="D32:G32"/>
  </mergeCells>
  <hyperlinks>
    <hyperlink ref="A1" location="TOC!A1" display="Go to tale of contents"/>
    <hyperlink ref="C1" location="ExampleRe!A1" display="Continue to Example's Result"/>
    <hyperlink ref="F1" location="'Materials cal'!A18" display="Go to Materials Calculation"/>
    <hyperlink ref="A12" location="Methoprene!A27" display="For Methoprene click here"/>
    <hyperlink ref="A13" location="Bti!A20" display="For Bti with Curtis Dyan-Fog Click here"/>
    <hyperlink ref="A14" location="Bti!A43" display="For Bti with Buffalo Turbin CSM2 click here"/>
    <hyperlink ref="A15" location="DUET!A25" display="For DUET click here"/>
    <hyperlink ref="A13:B13" location="Bti!A27" display="For Bti with Curtis Dyan-Fog click here"/>
    <hyperlink ref="A14:B14" location="Bti!A51" display="For Bti with Buffalo Turbin CSM2 click here"/>
    <hyperlink ref="A9" location="'Area con'!A1" display="Area conversion to acre click here"/>
    <hyperlink ref="A32" location="'Materials '!A57" display="Enter you information here"/>
    <hyperlink ref="A2" location="Materials!A1" display="Go to Materials "/>
    <hyperlink ref="A32:B32" location="Materials!A4" display="Enter your data here"/>
    <hyperlink ref="A48" location="'Materials cal'!A3" display="'Materials cal'!A3"/>
    <hyperlink ref="A9:B9" location="'Area con'!A1" display="Click here for area conversion to acre"/>
  </hyperlinks>
  <printOptions/>
  <pageMargins left="0.7" right="0.7" top="0.75" bottom="0.75" header="0.3" footer="0.3"/>
  <pageSetup horizontalDpi="600" verticalDpi="600" orientation="landscape"/>
</worksheet>
</file>

<file path=xl/worksheets/sheet11.xml><?xml version="1.0" encoding="utf-8"?>
<worksheet xmlns="http://schemas.openxmlformats.org/spreadsheetml/2006/main" xmlns:r="http://schemas.openxmlformats.org/officeDocument/2006/relationships">
  <sheetPr>
    <tabColor theme="5" tint="0.5999900102615356"/>
  </sheetPr>
  <dimension ref="A2:C11"/>
  <sheetViews>
    <sheetView workbookViewId="0" topLeftCell="A1">
      <selection activeCell="L29" sqref="L29"/>
    </sheetView>
  </sheetViews>
  <sheetFormatPr defaultColWidth="8.8515625" defaultRowHeight="15"/>
  <cols>
    <col min="1" max="1" width="24.28125" style="0" customWidth="1"/>
  </cols>
  <sheetData>
    <row r="2" ht="13.5">
      <c r="A2" s="14" t="s">
        <v>256</v>
      </c>
    </row>
    <row r="3" spans="1:3" ht="13.5">
      <c r="A3" s="165" t="s">
        <v>11</v>
      </c>
      <c r="B3" s="166" t="s">
        <v>47</v>
      </c>
      <c r="C3" s="166" t="s">
        <v>48</v>
      </c>
    </row>
    <row r="4" spans="1:3" ht="13.5">
      <c r="A4" s="167" t="s">
        <v>0</v>
      </c>
      <c r="B4" s="168">
        <f>'Personnel cal'!Q9</f>
        <v>703.3571428571429</v>
      </c>
      <c r="C4" s="169">
        <f>B4/B$7</f>
        <v>0.17214253598840587</v>
      </c>
    </row>
    <row r="5" spans="1:3" ht="13.5">
      <c r="A5" s="167" t="s">
        <v>4</v>
      </c>
      <c r="B5" s="168">
        <f>'Equipment cal'!I18</f>
        <v>1026.342596092418</v>
      </c>
      <c r="C5" s="169">
        <f>B5/B$7</f>
        <v>0.25119133157101875</v>
      </c>
    </row>
    <row r="6" spans="1:3" ht="13.5">
      <c r="A6" s="170" t="s">
        <v>5</v>
      </c>
      <c r="B6" s="171">
        <f>'Materials cal'!K12</f>
        <v>2356.2</v>
      </c>
      <c r="C6" s="169">
        <f>B6/B$7</f>
        <v>0.5766661324405754</v>
      </c>
    </row>
    <row r="7" spans="1:3" ht="13.5">
      <c r="A7" s="172" t="s">
        <v>10</v>
      </c>
      <c r="B7" s="173">
        <f>SUM(B4:B6)</f>
        <v>4085.8997389495607</v>
      </c>
      <c r="C7" s="174">
        <f>SUM(C4:C6)</f>
        <v>1</v>
      </c>
    </row>
    <row r="9" ht="13.5">
      <c r="A9" s="143" t="s">
        <v>234</v>
      </c>
    </row>
    <row r="10" ht="13.5">
      <c r="A10" s="143" t="s">
        <v>327</v>
      </c>
    </row>
    <row r="11" ht="13.5">
      <c r="A11" s="143" t="s">
        <v>330</v>
      </c>
    </row>
  </sheetData>
  <sheetProtection/>
  <hyperlinks>
    <hyperlink ref="A9" location="'Personnel cal'!A65" display="Back to personnel example"/>
    <hyperlink ref="A10" location="' Equipment ex '!A57" display="Back to equipment example"/>
    <hyperlink ref="A11" location="'Materials ex '!A41" display="Back to materials example"/>
  </hyperlink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sheetPr>
    <tabColor theme="7" tint="0.5999900102615356"/>
  </sheetPr>
  <dimension ref="A1:I49"/>
  <sheetViews>
    <sheetView workbookViewId="0" topLeftCell="A1">
      <selection activeCell="E9" sqref="E9"/>
    </sheetView>
  </sheetViews>
  <sheetFormatPr defaultColWidth="9.140625" defaultRowHeight="15"/>
  <cols>
    <col min="1" max="1" width="86.421875" style="2" customWidth="1"/>
    <col min="2" max="2" width="9.7109375" style="2" bestFit="1" customWidth="1"/>
    <col min="3" max="16384" width="9.140625" style="2" customWidth="1"/>
  </cols>
  <sheetData>
    <row r="1" ht="18">
      <c r="A1" s="43" t="s">
        <v>188</v>
      </c>
    </row>
    <row r="2" ht="18">
      <c r="A2" s="43"/>
    </row>
    <row r="3" spans="1:7" ht="13.5">
      <c r="A3" s="255" t="s">
        <v>254</v>
      </c>
      <c r="B3" s="255"/>
      <c r="C3" s="255"/>
      <c r="D3" s="255"/>
      <c r="E3" s="255"/>
      <c r="F3" s="255"/>
      <c r="G3" s="255"/>
    </row>
    <row r="4" spans="1:7" ht="43.5" customHeight="1">
      <c r="A4" s="255"/>
      <c r="B4" s="255"/>
      <c r="C4" s="255"/>
      <c r="D4" s="255"/>
      <c r="E4" s="255"/>
      <c r="F4" s="255"/>
      <c r="G4" s="255"/>
    </row>
    <row r="6" spans="1:2" ht="13.5">
      <c r="A6" s="55" t="s">
        <v>317</v>
      </c>
      <c r="B6" s="141"/>
    </row>
    <row r="7" spans="1:2" ht="13.5">
      <c r="A7" s="55" t="s">
        <v>318</v>
      </c>
      <c r="B7" s="141"/>
    </row>
    <row r="8" spans="1:2" ht="13.5">
      <c r="A8" s="55" t="s">
        <v>319</v>
      </c>
      <c r="B8" s="140"/>
    </row>
    <row r="9" spans="1:2" ht="13.5">
      <c r="A9" s="55" t="s">
        <v>320</v>
      </c>
      <c r="B9" s="142"/>
    </row>
    <row r="10" spans="1:2" ht="13.5">
      <c r="A10" s="55" t="s">
        <v>321</v>
      </c>
      <c r="B10" s="141"/>
    </row>
    <row r="12" ht="13.5">
      <c r="A12" s="55" t="s">
        <v>243</v>
      </c>
    </row>
    <row r="13" spans="1:3" ht="13.5">
      <c r="A13" s="9" t="s">
        <v>71</v>
      </c>
      <c r="B13" s="266" t="s">
        <v>54</v>
      </c>
      <c r="C13" s="266"/>
    </row>
    <row r="14" ht="13.5" hidden="1">
      <c r="A14" s="2" t="s">
        <v>25</v>
      </c>
    </row>
    <row r="15" ht="13.5" hidden="1">
      <c r="A15" s="2" t="s">
        <v>54</v>
      </c>
    </row>
    <row r="17" ht="13.5">
      <c r="A17" s="55" t="s">
        <v>282</v>
      </c>
    </row>
    <row r="18" spans="1:3" ht="13.5">
      <c r="A18" s="9" t="s">
        <v>43</v>
      </c>
      <c r="B18" s="267" t="s">
        <v>38</v>
      </c>
      <c r="C18" s="267"/>
    </row>
    <row r="19" ht="13.5" hidden="1">
      <c r="A19" s="3" t="s">
        <v>38</v>
      </c>
    </row>
    <row r="20" ht="13.5" hidden="1">
      <c r="A20" s="3" t="s">
        <v>39</v>
      </c>
    </row>
    <row r="21" ht="13.5">
      <c r="B21" s="3"/>
    </row>
    <row r="22" spans="1:2" ht="13.5">
      <c r="A22" s="55" t="s">
        <v>283</v>
      </c>
      <c r="B22" s="3"/>
    </row>
    <row r="23" spans="1:9" ht="13.5">
      <c r="A23" s="10" t="s">
        <v>55</v>
      </c>
      <c r="B23" s="268" t="s">
        <v>251</v>
      </c>
      <c r="C23" s="268"/>
      <c r="D23" s="268"/>
      <c r="E23" s="268"/>
      <c r="F23" s="268"/>
      <c r="G23" s="268"/>
      <c r="I23" s="144"/>
    </row>
    <row r="24" spans="1:7" ht="15" customHeight="1" hidden="1">
      <c r="A24" s="2" t="s">
        <v>408</v>
      </c>
      <c r="B24" s="268"/>
      <c r="C24" s="268"/>
      <c r="D24" s="268"/>
      <c r="E24" s="268"/>
      <c r="F24" s="268"/>
      <c r="G24" s="268"/>
    </row>
    <row r="25" spans="1:7" ht="15" customHeight="1" hidden="1">
      <c r="A25" s="2" t="s">
        <v>409</v>
      </c>
      <c r="B25" s="268"/>
      <c r="C25" s="268"/>
      <c r="D25" s="268"/>
      <c r="E25" s="268"/>
      <c r="F25" s="268"/>
      <c r="G25" s="268"/>
    </row>
    <row r="26" spans="1:7" ht="15" customHeight="1" hidden="1">
      <c r="A26" s="2" t="s">
        <v>247</v>
      </c>
      <c r="B26" s="268"/>
      <c r="C26" s="268"/>
      <c r="D26" s="268"/>
      <c r="E26" s="268"/>
      <c r="F26" s="268"/>
      <c r="G26" s="268"/>
    </row>
    <row r="27" spans="1:7" ht="15" customHeight="1" hidden="1">
      <c r="A27" s="2" t="s">
        <v>246</v>
      </c>
      <c r="B27" s="268"/>
      <c r="C27" s="268"/>
      <c r="D27" s="268"/>
      <c r="E27" s="268"/>
      <c r="F27" s="268"/>
      <c r="G27" s="268"/>
    </row>
    <row r="28" spans="1:7" ht="15" customHeight="1" hidden="1">
      <c r="A28" s="2" t="s">
        <v>248</v>
      </c>
      <c r="B28" s="268"/>
      <c r="C28" s="268"/>
      <c r="D28" s="268"/>
      <c r="E28" s="268"/>
      <c r="F28" s="268"/>
      <c r="G28" s="268"/>
    </row>
    <row r="29" spans="1:7" ht="15" customHeight="1" hidden="1">
      <c r="A29" s="2" t="s">
        <v>249</v>
      </c>
      <c r="B29" s="268"/>
      <c r="C29" s="268"/>
      <c r="D29" s="268"/>
      <c r="E29" s="268"/>
      <c r="F29" s="268"/>
      <c r="G29" s="268"/>
    </row>
    <row r="30" spans="1:7" ht="15" customHeight="1" hidden="1">
      <c r="A30" s="2" t="s">
        <v>244</v>
      </c>
      <c r="B30" s="268"/>
      <c r="C30" s="268"/>
      <c r="D30" s="268"/>
      <c r="E30" s="268"/>
      <c r="F30" s="268"/>
      <c r="G30" s="268"/>
    </row>
    <row r="31" spans="1:7" ht="15" customHeight="1" hidden="1">
      <c r="A31" s="2" t="s">
        <v>245</v>
      </c>
      <c r="B31" s="268"/>
      <c r="C31" s="268"/>
      <c r="D31" s="268"/>
      <c r="E31" s="268"/>
      <c r="F31" s="268"/>
      <c r="G31" s="268"/>
    </row>
    <row r="32" spans="2:7" ht="13.5" hidden="1">
      <c r="B32" s="268"/>
      <c r="C32" s="268"/>
      <c r="D32" s="268"/>
      <c r="E32" s="268"/>
      <c r="F32" s="268"/>
      <c r="G32" s="268"/>
    </row>
    <row r="33" spans="2:7" ht="13.5">
      <c r="B33" s="227"/>
      <c r="C33" s="227"/>
      <c r="D33" s="227"/>
      <c r="E33" s="227"/>
      <c r="F33" s="227"/>
      <c r="G33" s="227"/>
    </row>
    <row r="34" spans="1:2" ht="13.5">
      <c r="A34" s="55" t="s">
        <v>252</v>
      </c>
      <c r="B34" s="3"/>
    </row>
    <row r="35" spans="1:2" ht="13.5">
      <c r="A35" s="9" t="s">
        <v>56</v>
      </c>
      <c r="B35" s="16" t="s">
        <v>284</v>
      </c>
    </row>
    <row r="36" spans="1:2" ht="13.5" hidden="1">
      <c r="A36" s="2" t="s">
        <v>73</v>
      </c>
      <c r="B36" s="56"/>
    </row>
    <row r="37" spans="1:2" ht="13.5" hidden="1">
      <c r="A37" s="2" t="s">
        <v>284</v>
      </c>
      <c r="B37" s="56"/>
    </row>
    <row r="38" spans="1:2" ht="13.5" hidden="1">
      <c r="A38" s="2" t="s">
        <v>74</v>
      </c>
      <c r="B38" s="56"/>
    </row>
    <row r="39" spans="1:2" ht="13.5" hidden="1">
      <c r="A39" s="2" t="s">
        <v>263</v>
      </c>
      <c r="B39" s="56"/>
    </row>
    <row r="40" spans="1:2" ht="13.5" hidden="1">
      <c r="A40" s="2" t="s">
        <v>285</v>
      </c>
      <c r="B40" s="56"/>
    </row>
    <row r="41" ht="13.5">
      <c r="B41" s="56"/>
    </row>
    <row r="42" spans="1:2" ht="13.5">
      <c r="A42" s="55" t="s">
        <v>260</v>
      </c>
      <c r="B42" s="3"/>
    </row>
    <row r="43" spans="1:4" ht="13.5">
      <c r="A43" s="10" t="str">
        <f>B35</f>
        <v>Acres</v>
      </c>
      <c r="B43" s="125">
        <v>100</v>
      </c>
      <c r="D43" s="57"/>
    </row>
    <row r="44" spans="1:2" ht="13.5">
      <c r="A44" s="9"/>
      <c r="B44" s="56"/>
    </row>
    <row r="45" spans="1:2" ht="13.5">
      <c r="A45" s="9" t="s">
        <v>253</v>
      </c>
      <c r="B45" s="56"/>
    </row>
    <row r="46" spans="1:2" ht="13.5">
      <c r="A46" s="9" t="s">
        <v>72</v>
      </c>
      <c r="B46" s="125">
        <v>1</v>
      </c>
    </row>
    <row r="49" ht="13.5">
      <c r="B49" s="144"/>
    </row>
  </sheetData>
  <sheetProtection/>
  <mergeCells count="4">
    <mergeCell ref="B13:C13"/>
    <mergeCell ref="B18:C18"/>
    <mergeCell ref="A3:G4"/>
    <mergeCell ref="B23:G32"/>
  </mergeCells>
  <dataValidations count="4">
    <dataValidation type="list" allowBlank="1" showInputMessage="1" showErrorMessage="1" sqref="B35">
      <formula1>Summary!$A$36:$A$40</formula1>
    </dataValidation>
    <dataValidation type="list" allowBlank="1" showInputMessage="1" showErrorMessage="1" sqref="B23">
      <formula1>Summary!$A$24:$A$31</formula1>
    </dataValidation>
    <dataValidation type="list" allowBlank="1" showInputMessage="1" showErrorMessage="1" sqref="B13">
      <formula1>Summary!$A$14:$A$15</formula1>
    </dataValidation>
    <dataValidation type="list" allowBlank="1" showInputMessage="1" showErrorMessage="1" sqref="B18:C18">
      <formula1>Summary!$A$19:$A$20</formula1>
    </dataValidation>
  </dataValidations>
  <printOptions/>
  <pageMargins left="0.7" right="0.7" top="0.75" bottom="0.75" header="0.3" footer="0.3"/>
  <pageSetup horizontalDpi="600" verticalDpi="600" orientation="landscape"/>
</worksheet>
</file>

<file path=xl/worksheets/sheet13.xml><?xml version="1.0" encoding="utf-8"?>
<worksheet xmlns="http://schemas.openxmlformats.org/spreadsheetml/2006/main" xmlns:r="http://schemas.openxmlformats.org/officeDocument/2006/relationships">
  <sheetPr>
    <tabColor theme="7" tint="0.5999900102615356"/>
  </sheetPr>
  <dimension ref="A1:K17"/>
  <sheetViews>
    <sheetView workbookViewId="0" topLeftCell="A1">
      <selection activeCell="F24" sqref="F24"/>
    </sheetView>
  </sheetViews>
  <sheetFormatPr defaultColWidth="9.140625" defaultRowHeight="15"/>
  <cols>
    <col min="1" max="1" width="18.28125" style="2" customWidth="1"/>
    <col min="2" max="2" width="13.421875" style="2" customWidth="1"/>
    <col min="3" max="3" width="28.140625" style="2" customWidth="1"/>
    <col min="4" max="9" width="9.140625" style="2" customWidth="1"/>
    <col min="10" max="10" width="11.28125" style="2" customWidth="1"/>
    <col min="11" max="16384" width="9.140625" style="2" customWidth="1"/>
  </cols>
  <sheetData>
    <row r="1" spans="1:9" ht="13.5">
      <c r="A1" s="260" t="s">
        <v>304</v>
      </c>
      <c r="B1" s="260"/>
      <c r="C1" s="260"/>
      <c r="D1" s="261" t="s">
        <v>305</v>
      </c>
      <c r="E1" s="261"/>
      <c r="F1" s="261"/>
      <c r="H1" s="261" t="s">
        <v>182</v>
      </c>
      <c r="I1" s="261"/>
    </row>
    <row r="3" spans="1:11" ht="13.5">
      <c r="A3" s="255" t="s">
        <v>389</v>
      </c>
      <c r="B3" s="264"/>
      <c r="C3" s="264"/>
      <c r="D3" s="264"/>
      <c r="E3" s="264"/>
      <c r="F3" s="264"/>
      <c r="G3" s="264"/>
      <c r="H3" s="264"/>
      <c r="I3" s="264"/>
      <c r="J3" s="264"/>
      <c r="K3" s="264"/>
    </row>
    <row r="4" spans="1:11" ht="13.5">
      <c r="A4" s="264"/>
      <c r="B4" s="264"/>
      <c r="C4" s="264"/>
      <c r="D4" s="264"/>
      <c r="E4" s="264"/>
      <c r="F4" s="264"/>
      <c r="G4" s="264"/>
      <c r="H4" s="264"/>
      <c r="I4" s="264"/>
      <c r="J4" s="264"/>
      <c r="K4" s="264"/>
    </row>
    <row r="5" spans="1:11" ht="13.5">
      <c r="A5" s="264"/>
      <c r="B5" s="264"/>
      <c r="C5" s="264"/>
      <c r="D5" s="264"/>
      <c r="E5" s="264"/>
      <c r="F5" s="264"/>
      <c r="G5" s="264"/>
      <c r="H5" s="264"/>
      <c r="I5" s="264"/>
      <c r="J5" s="264"/>
      <c r="K5" s="264"/>
    </row>
    <row r="6" spans="1:11" ht="13.5">
      <c r="A6" s="264"/>
      <c r="B6" s="264"/>
      <c r="C6" s="264"/>
      <c r="D6" s="264"/>
      <c r="E6" s="264"/>
      <c r="F6" s="264"/>
      <c r="G6" s="264"/>
      <c r="H6" s="264"/>
      <c r="I6" s="264"/>
      <c r="J6" s="264"/>
      <c r="K6" s="264"/>
    </row>
    <row r="7" spans="5:11" ht="13.5">
      <c r="E7" s="3"/>
      <c r="F7" s="3"/>
      <c r="G7" s="45"/>
      <c r="H7" s="45"/>
      <c r="I7" s="45"/>
      <c r="J7" s="45"/>
      <c r="K7" s="45"/>
    </row>
    <row r="8" spans="1:11" ht="13.5">
      <c r="A8" s="55" t="s">
        <v>139</v>
      </c>
      <c r="E8" s="3"/>
      <c r="F8" s="3"/>
      <c r="G8" s="45"/>
      <c r="H8" s="45"/>
      <c r="I8" s="45"/>
      <c r="J8" s="45"/>
      <c r="K8" s="45"/>
    </row>
    <row r="9" spans="1:11" ht="55.5">
      <c r="A9" s="154" t="s">
        <v>1</v>
      </c>
      <c r="B9" s="154" t="s">
        <v>2</v>
      </c>
      <c r="C9" s="154" t="s">
        <v>51</v>
      </c>
      <c r="D9" s="154" t="s">
        <v>87</v>
      </c>
      <c r="E9" s="155" t="s">
        <v>290</v>
      </c>
      <c r="F9" s="155" t="s">
        <v>291</v>
      </c>
      <c r="G9" s="156" t="s">
        <v>3</v>
      </c>
      <c r="H9" s="156" t="s">
        <v>295</v>
      </c>
      <c r="I9" s="156" t="s">
        <v>294</v>
      </c>
      <c r="J9" s="156" t="s">
        <v>184</v>
      </c>
      <c r="K9" s="156" t="s">
        <v>138</v>
      </c>
    </row>
    <row r="10" spans="1:11" ht="27.75">
      <c r="A10" s="161"/>
      <c r="B10" s="222" t="s">
        <v>65</v>
      </c>
      <c r="C10" s="222" t="s">
        <v>410</v>
      </c>
      <c r="D10" s="161"/>
      <c r="E10" s="149"/>
      <c r="F10" s="149"/>
      <c r="G10" s="150"/>
      <c r="H10" s="151">
        <v>1</v>
      </c>
      <c r="I10" s="151">
        <v>1</v>
      </c>
      <c r="J10" s="151">
        <v>1</v>
      </c>
      <c r="K10" s="150"/>
    </row>
    <row r="11" spans="1:11" ht="27.75">
      <c r="A11" s="161"/>
      <c r="B11" s="222" t="s">
        <v>12</v>
      </c>
      <c r="C11" s="222" t="s">
        <v>411</v>
      </c>
      <c r="D11" s="161"/>
      <c r="E11" s="149"/>
      <c r="F11" s="149"/>
      <c r="G11" s="150"/>
      <c r="H11" s="151">
        <v>1</v>
      </c>
      <c r="I11" s="151">
        <v>1</v>
      </c>
      <c r="J11" s="151">
        <v>1</v>
      </c>
      <c r="K11" s="150"/>
    </row>
    <row r="12" spans="1:11" ht="42">
      <c r="A12" s="161"/>
      <c r="B12" s="222" t="s">
        <v>66</v>
      </c>
      <c r="C12" s="222" t="s">
        <v>412</v>
      </c>
      <c r="D12" s="161"/>
      <c r="E12" s="149"/>
      <c r="F12" s="149"/>
      <c r="G12" s="150"/>
      <c r="H12" s="151">
        <v>1</v>
      </c>
      <c r="I12" s="151">
        <v>1</v>
      </c>
      <c r="J12" s="151">
        <v>1</v>
      </c>
      <c r="K12" s="150"/>
    </row>
    <row r="13" spans="1:11" ht="27.75">
      <c r="A13" s="161"/>
      <c r="B13" s="222" t="s">
        <v>67</v>
      </c>
      <c r="C13" s="222" t="s">
        <v>411</v>
      </c>
      <c r="D13" s="161"/>
      <c r="E13" s="149"/>
      <c r="F13" s="149"/>
      <c r="G13" s="150"/>
      <c r="H13" s="151">
        <v>1</v>
      </c>
      <c r="I13" s="151">
        <v>1</v>
      </c>
      <c r="J13" s="151">
        <v>1</v>
      </c>
      <c r="K13" s="150"/>
    </row>
    <row r="14" spans="1:11" ht="42">
      <c r="A14" s="161"/>
      <c r="B14" s="222" t="s">
        <v>417</v>
      </c>
      <c r="C14" s="222" t="s">
        <v>411</v>
      </c>
      <c r="D14" s="161"/>
      <c r="E14" s="149"/>
      <c r="F14" s="149"/>
      <c r="G14" s="150"/>
      <c r="H14" s="151">
        <v>1</v>
      </c>
      <c r="I14" s="151">
        <v>1</v>
      </c>
      <c r="J14" s="151">
        <v>1</v>
      </c>
      <c r="K14" s="150"/>
    </row>
    <row r="15" spans="1:11" ht="42">
      <c r="A15" s="161"/>
      <c r="B15" s="222" t="s">
        <v>417</v>
      </c>
      <c r="C15" s="222" t="s">
        <v>411</v>
      </c>
      <c r="D15" s="161"/>
      <c r="E15" s="149"/>
      <c r="F15" s="149"/>
      <c r="G15" s="150"/>
      <c r="H15" s="151">
        <v>1</v>
      </c>
      <c r="I15" s="151">
        <v>1</v>
      </c>
      <c r="J15" s="151">
        <v>1</v>
      </c>
      <c r="K15" s="150"/>
    </row>
    <row r="17" spans="1:10" ht="19.5">
      <c r="A17" s="234" t="s">
        <v>442</v>
      </c>
      <c r="B17" s="235"/>
      <c r="C17" s="234"/>
      <c r="D17" s="234"/>
      <c r="E17" s="234"/>
      <c r="F17" s="234"/>
      <c r="G17" s="1"/>
      <c r="H17" s="1"/>
      <c r="I17" s="1"/>
      <c r="J17" s="1"/>
    </row>
  </sheetData>
  <sheetProtection/>
  <mergeCells count="4">
    <mergeCell ref="A3:K6"/>
    <mergeCell ref="D1:F1"/>
    <mergeCell ref="A1:C1"/>
    <mergeCell ref="H1:I1"/>
  </mergeCells>
  <hyperlinks>
    <hyperlink ref="A1" location="Personnelex!A1" display="Go to personnel instructions and example"/>
    <hyperlink ref="D1" location="'Personnel cal'!A16" display="Go to personnel calculations"/>
    <hyperlink ref="H1" location="Results!A1" display="Go to results"/>
    <hyperlink ref="A1:C1" location="'Personnel ex'!A1" display="Go to Personnel Instructions and Example"/>
    <hyperlink ref="D1:F1" location="'Personnel cal'!A30" display="Go to Personnel Calculations"/>
  </hyperlink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tabColor theme="7" tint="0.5999900102615356"/>
  </sheetPr>
  <dimension ref="A1:H21"/>
  <sheetViews>
    <sheetView workbookViewId="0" topLeftCell="A1">
      <selection activeCell="A21" sqref="A21"/>
    </sheetView>
  </sheetViews>
  <sheetFormatPr defaultColWidth="9.140625" defaultRowHeight="15"/>
  <cols>
    <col min="1" max="1" width="24.421875" style="2" customWidth="1"/>
    <col min="2" max="2" width="41.8515625" style="2" customWidth="1"/>
    <col min="3" max="3" width="15.8515625" style="2" customWidth="1"/>
    <col min="4" max="4" width="10.8515625" style="2" customWidth="1"/>
    <col min="5" max="16384" width="9.140625" style="2" customWidth="1"/>
  </cols>
  <sheetData>
    <row r="1" spans="1:7" ht="13.5">
      <c r="A1" s="260" t="s">
        <v>306</v>
      </c>
      <c r="B1" s="260"/>
      <c r="C1" s="260" t="s">
        <v>307</v>
      </c>
      <c r="D1" s="260"/>
      <c r="E1" s="27"/>
      <c r="F1" s="261" t="s">
        <v>182</v>
      </c>
      <c r="G1" s="261"/>
    </row>
    <row r="3" spans="1:5" ht="13.5">
      <c r="A3" s="55" t="s">
        <v>216</v>
      </c>
      <c r="D3" s="3"/>
      <c r="E3" s="74"/>
    </row>
    <row r="4" spans="1:6" ht="27.75">
      <c r="A4" s="25" t="s">
        <v>13</v>
      </c>
      <c r="B4" s="25" t="s">
        <v>18</v>
      </c>
      <c r="C4" s="77" t="s">
        <v>15</v>
      </c>
      <c r="D4" s="26" t="s">
        <v>14</v>
      </c>
      <c r="E4" s="78" t="s">
        <v>142</v>
      </c>
      <c r="F4" s="78" t="s">
        <v>16</v>
      </c>
    </row>
    <row r="5" spans="1:6" ht="13.5">
      <c r="A5" s="297" t="s">
        <v>62</v>
      </c>
      <c r="B5" s="298"/>
      <c r="C5" s="298"/>
      <c r="D5" s="298"/>
      <c r="E5" s="298"/>
      <c r="F5" s="299"/>
    </row>
    <row r="6" spans="1:6" ht="13.5">
      <c r="A6" s="65" t="s">
        <v>63</v>
      </c>
      <c r="B6" s="64" t="s">
        <v>214</v>
      </c>
      <c r="C6" s="79"/>
      <c r="D6" s="66"/>
      <c r="E6" s="88">
        <v>7</v>
      </c>
      <c r="F6" s="79"/>
    </row>
    <row r="7" spans="1:6" ht="13.5">
      <c r="A7" s="64" t="s">
        <v>64</v>
      </c>
      <c r="B7" s="65" t="s">
        <v>28</v>
      </c>
      <c r="C7" s="79"/>
      <c r="D7" s="66"/>
      <c r="E7" s="88">
        <v>7</v>
      </c>
      <c r="F7" s="79"/>
    </row>
    <row r="8" spans="1:6" ht="13.5">
      <c r="A8" s="64" t="s">
        <v>29</v>
      </c>
      <c r="B8" s="64" t="s">
        <v>30</v>
      </c>
      <c r="C8" s="79"/>
      <c r="D8" s="66"/>
      <c r="E8" s="88">
        <v>7</v>
      </c>
      <c r="F8" s="79"/>
    </row>
    <row r="9" spans="1:6" ht="13.5">
      <c r="A9" s="64" t="s">
        <v>53</v>
      </c>
      <c r="B9" s="64" t="s">
        <v>52</v>
      </c>
      <c r="C9" s="79"/>
      <c r="D9" s="66"/>
      <c r="E9" s="88">
        <v>7</v>
      </c>
      <c r="F9" s="79"/>
    </row>
    <row r="10" spans="1:6" ht="13.5">
      <c r="A10" s="64" t="s">
        <v>78</v>
      </c>
      <c r="B10" s="65" t="s">
        <v>79</v>
      </c>
      <c r="C10" s="79"/>
      <c r="D10" s="66"/>
      <c r="E10" s="88">
        <v>7</v>
      </c>
      <c r="F10" s="79"/>
    </row>
    <row r="11" spans="1:6" ht="27.75">
      <c r="A11" s="64" t="s">
        <v>80</v>
      </c>
      <c r="B11" s="65" t="s">
        <v>81</v>
      </c>
      <c r="C11" s="79"/>
      <c r="D11" s="66"/>
      <c r="E11" s="88">
        <v>7</v>
      </c>
      <c r="F11" s="79"/>
    </row>
    <row r="12" spans="1:6" ht="13.5">
      <c r="A12" s="297" t="s">
        <v>82</v>
      </c>
      <c r="B12" s="298"/>
      <c r="C12" s="298"/>
      <c r="D12" s="298"/>
      <c r="E12" s="298"/>
      <c r="F12" s="299"/>
    </row>
    <row r="13" spans="1:6" ht="42">
      <c r="A13" s="64" t="s">
        <v>213</v>
      </c>
      <c r="B13" s="65" t="s">
        <v>84</v>
      </c>
      <c r="C13" s="79"/>
      <c r="D13" s="66"/>
      <c r="E13" s="88">
        <v>7</v>
      </c>
      <c r="F13" s="79"/>
    </row>
    <row r="14" spans="1:6" ht="13.5">
      <c r="A14" s="297" t="s">
        <v>20</v>
      </c>
      <c r="B14" s="298"/>
      <c r="C14" s="298"/>
      <c r="D14" s="298"/>
      <c r="E14" s="298"/>
      <c r="F14" s="299"/>
    </row>
    <row r="15" spans="1:6" ht="27.75">
      <c r="A15" s="64" t="s">
        <v>21</v>
      </c>
      <c r="B15" s="80" t="s">
        <v>22</v>
      </c>
      <c r="C15" s="79"/>
      <c r="D15" s="66"/>
      <c r="E15" s="88">
        <v>10</v>
      </c>
      <c r="F15" s="79"/>
    </row>
    <row r="16" spans="1:6" ht="27.75">
      <c r="A16" s="64" t="s">
        <v>23</v>
      </c>
      <c r="B16" s="80" t="s">
        <v>24</v>
      </c>
      <c r="C16" s="79"/>
      <c r="D16" s="66"/>
      <c r="E16" s="88">
        <v>10</v>
      </c>
      <c r="F16" s="79"/>
    </row>
    <row r="17" spans="1:6" ht="13.5">
      <c r="A17" s="273" t="s">
        <v>308</v>
      </c>
      <c r="B17" s="273"/>
      <c r="C17" s="100"/>
      <c r="D17" s="103"/>
      <c r="E17" s="102"/>
      <c r="F17" s="100"/>
    </row>
    <row r="18" spans="1:6" ht="13.5">
      <c r="A18" s="31"/>
      <c r="B18" s="101"/>
      <c r="C18" s="100"/>
      <c r="D18" s="103"/>
      <c r="E18" s="102"/>
      <c r="F18" s="100"/>
    </row>
    <row r="19" spans="1:8" ht="13.5">
      <c r="A19" s="259" t="s">
        <v>390</v>
      </c>
      <c r="B19" s="259"/>
      <c r="C19" s="259"/>
      <c r="D19" s="259"/>
      <c r="E19" s="259"/>
      <c r="F19" s="259"/>
      <c r="G19" s="259"/>
      <c r="H19" s="259"/>
    </row>
    <row r="20" spans="1:8" ht="13.5">
      <c r="A20" s="259"/>
      <c r="B20" s="259"/>
      <c r="C20" s="259"/>
      <c r="D20" s="259"/>
      <c r="E20" s="259"/>
      <c r="F20" s="259"/>
      <c r="G20" s="259"/>
      <c r="H20" s="259"/>
    </row>
    <row r="21" spans="1:5" ht="13.5">
      <c r="A21" s="27" t="s">
        <v>218</v>
      </c>
      <c r="D21" s="3"/>
      <c r="E21" s="74"/>
    </row>
  </sheetData>
  <sheetProtection/>
  <mergeCells count="8">
    <mergeCell ref="A19:H20"/>
    <mergeCell ref="A17:B17"/>
    <mergeCell ref="A12:F12"/>
    <mergeCell ref="A14:F14"/>
    <mergeCell ref="A5:F5"/>
    <mergeCell ref="F1:G1"/>
    <mergeCell ref="A1:B1"/>
    <mergeCell ref="C1:D1"/>
  </mergeCells>
  <hyperlinks>
    <hyperlink ref="A17" location="'Equipment cal'!A28" display="Click here for to review your costing calculation"/>
    <hyperlink ref="A1" location="Personnelex!A1" display="Go to personnel instructions and example"/>
    <hyperlink ref="C1" location="'Personnel cal'!A16" display="Go to personnel calculations"/>
    <hyperlink ref="F1" location="Results!A1" display="Go to results"/>
    <hyperlink ref="C1:E1" location="'Equipment cal'!A26" display="Go to Equipment Calculations"/>
    <hyperlink ref="C1:D1" location="'Equipment cal'!A40" display="Go to Equipment Calculations"/>
    <hyperlink ref="A1:B1" location="' Equipment ex '!A1" display="Go to Equipment Instructions and Example"/>
    <hyperlink ref="A21" location="' Equipment ex '!A25" display="Rule"/>
    <hyperlink ref="A17:B17" location="'Equipment cal'!A38" display="Click here to review your costing calculation"/>
  </hyperlinks>
  <printOptions/>
  <pageMargins left="0.7" right="0.7" top="0.75" bottom="0.75" header="0.3" footer="0.3"/>
  <pageSetup horizontalDpi="600" verticalDpi="600" orientation="landscape"/>
</worksheet>
</file>

<file path=xl/worksheets/sheet15.xml><?xml version="1.0" encoding="utf-8"?>
<worksheet xmlns="http://schemas.openxmlformats.org/spreadsheetml/2006/main" xmlns:r="http://schemas.openxmlformats.org/officeDocument/2006/relationships">
  <sheetPr>
    <tabColor theme="7" tint="0.5999900102615356"/>
  </sheetPr>
  <dimension ref="A1:I14"/>
  <sheetViews>
    <sheetView workbookViewId="0" topLeftCell="A1">
      <selection activeCell="A4" sqref="A4"/>
    </sheetView>
  </sheetViews>
  <sheetFormatPr defaultColWidth="9.140625" defaultRowHeight="15"/>
  <cols>
    <col min="1" max="1" width="21.140625" style="2" customWidth="1"/>
    <col min="2" max="2" width="20.7109375" style="2" customWidth="1"/>
    <col min="3" max="3" width="18.140625" style="2" customWidth="1"/>
    <col min="4" max="4" width="16.00390625" style="2" customWidth="1"/>
    <col min="5" max="16384" width="9.140625" style="2" customWidth="1"/>
  </cols>
  <sheetData>
    <row r="1" spans="1:7" ht="13.5">
      <c r="A1" s="260" t="s">
        <v>299</v>
      </c>
      <c r="B1" s="260"/>
      <c r="C1" s="260" t="s">
        <v>311</v>
      </c>
      <c r="D1" s="260"/>
      <c r="E1" s="27"/>
      <c r="F1" s="261" t="s">
        <v>182</v>
      </c>
      <c r="G1" s="261"/>
    </row>
    <row r="4" spans="1:9" ht="27.75">
      <c r="A4" s="18" t="s">
        <v>13</v>
      </c>
      <c r="B4" s="19" t="s">
        <v>58</v>
      </c>
      <c r="C4" s="19" t="s">
        <v>223</v>
      </c>
      <c r="D4" s="19" t="s">
        <v>27</v>
      </c>
      <c r="E4" s="19" t="s">
        <v>89</v>
      </c>
      <c r="F4" s="19" t="s">
        <v>91</v>
      </c>
      <c r="G4" s="19" t="s">
        <v>75</v>
      </c>
      <c r="H4" s="20" t="s">
        <v>14</v>
      </c>
      <c r="I4" s="144"/>
    </row>
    <row r="5" spans="1:8" ht="13.5">
      <c r="A5" s="92" t="s">
        <v>25</v>
      </c>
      <c r="B5" s="93"/>
      <c r="C5" s="89"/>
      <c r="D5" s="89"/>
      <c r="E5" s="89"/>
      <c r="F5" s="89"/>
      <c r="G5" s="89"/>
      <c r="H5" s="90"/>
    </row>
    <row r="6" spans="1:8" ht="13.5">
      <c r="A6" s="91" t="s">
        <v>92</v>
      </c>
      <c r="B6" s="89" t="s">
        <v>90</v>
      </c>
      <c r="C6" s="15">
        <v>0</v>
      </c>
      <c r="D6" s="89" t="s">
        <v>68</v>
      </c>
      <c r="E6" s="89">
        <v>1</v>
      </c>
      <c r="F6" s="89" t="s">
        <v>88</v>
      </c>
      <c r="G6" s="89">
        <v>0.714</v>
      </c>
      <c r="H6" s="97">
        <v>0</v>
      </c>
    </row>
    <row r="7" spans="1:8" ht="13.5">
      <c r="A7" s="91" t="s">
        <v>92</v>
      </c>
      <c r="B7" s="89" t="s">
        <v>215</v>
      </c>
      <c r="C7" s="15">
        <v>0</v>
      </c>
      <c r="D7" s="89" t="s">
        <v>68</v>
      </c>
      <c r="E7" s="89">
        <v>1</v>
      </c>
      <c r="F7" s="89" t="s">
        <v>88</v>
      </c>
      <c r="G7" s="89">
        <v>0.357</v>
      </c>
      <c r="H7" s="97">
        <v>0</v>
      </c>
    </row>
    <row r="8" spans="1:8" ht="13.5">
      <c r="A8" s="91" t="s">
        <v>384</v>
      </c>
      <c r="B8" s="89" t="s">
        <v>391</v>
      </c>
      <c r="C8" s="15">
        <v>0</v>
      </c>
      <c r="D8" s="89" t="s">
        <v>69</v>
      </c>
      <c r="E8" s="89">
        <v>2.5</v>
      </c>
      <c r="F8" s="89" t="s">
        <v>388</v>
      </c>
      <c r="G8" s="89">
        <v>4</v>
      </c>
      <c r="H8" s="97">
        <v>0</v>
      </c>
    </row>
    <row r="9" spans="1:8" ht="13.5">
      <c r="A9" s="91" t="s">
        <v>385</v>
      </c>
      <c r="B9" s="89" t="s">
        <v>392</v>
      </c>
      <c r="C9" s="15">
        <v>0</v>
      </c>
      <c r="D9" s="89" t="s">
        <v>69</v>
      </c>
      <c r="E9" s="89">
        <v>2.5</v>
      </c>
      <c r="F9" s="89" t="s">
        <v>388</v>
      </c>
      <c r="G9" s="89">
        <v>1</v>
      </c>
      <c r="H9" s="97">
        <v>0</v>
      </c>
    </row>
    <row r="10" spans="1:8" ht="13.5">
      <c r="A10" s="91" t="s">
        <v>59</v>
      </c>
      <c r="B10" s="89"/>
      <c r="C10" s="15"/>
      <c r="D10" s="89"/>
      <c r="E10" s="89"/>
      <c r="F10" s="89"/>
      <c r="G10" s="89"/>
      <c r="H10" s="97"/>
    </row>
    <row r="11" spans="1:8" ht="13.5">
      <c r="A11" s="92" t="s">
        <v>54</v>
      </c>
      <c r="B11" s="93"/>
      <c r="C11" s="15"/>
      <c r="D11" s="89"/>
      <c r="E11" s="89"/>
      <c r="F11" s="89"/>
      <c r="G11" s="89"/>
      <c r="H11" s="97"/>
    </row>
    <row r="12" spans="1:8" ht="13.5">
      <c r="A12" s="91" t="s">
        <v>93</v>
      </c>
      <c r="B12" s="89" t="s">
        <v>60</v>
      </c>
      <c r="C12" s="15">
        <v>0</v>
      </c>
      <c r="D12" s="89" t="s">
        <v>69</v>
      </c>
      <c r="E12" s="89">
        <v>2.5</v>
      </c>
      <c r="F12" s="89" t="s">
        <v>388</v>
      </c>
      <c r="G12" s="89">
        <v>1.23</v>
      </c>
      <c r="H12" s="98">
        <v>0</v>
      </c>
    </row>
    <row r="13" spans="1:8" ht="13.5">
      <c r="A13" s="95" t="s">
        <v>93</v>
      </c>
      <c r="B13" s="96" t="s">
        <v>61</v>
      </c>
      <c r="C13" s="17">
        <v>0</v>
      </c>
      <c r="D13" s="96" t="s">
        <v>69</v>
      </c>
      <c r="E13" s="96">
        <v>2.5</v>
      </c>
      <c r="F13" s="96" t="s">
        <v>388</v>
      </c>
      <c r="G13" s="96">
        <v>0.61</v>
      </c>
      <c r="H13" s="99">
        <v>0</v>
      </c>
    </row>
    <row r="14" spans="1:8" ht="13.5">
      <c r="A14" s="121" t="s">
        <v>219</v>
      </c>
      <c r="B14" s="121"/>
      <c r="C14" s="122"/>
      <c r="D14" s="89"/>
      <c r="E14" s="89"/>
      <c r="F14" s="89"/>
      <c r="G14" s="89"/>
      <c r="H14" s="90"/>
    </row>
  </sheetData>
  <sheetProtection/>
  <mergeCells count="3">
    <mergeCell ref="A1:B1"/>
    <mergeCell ref="C1:D1"/>
    <mergeCell ref="F1:G1"/>
  </mergeCells>
  <hyperlinks>
    <hyperlink ref="A14" location="'Materials cal'!A50" display="Click here for to review your costing calculation"/>
    <hyperlink ref="A14:C14" location="'Materials cal'!A19" display="Click here for to review your costing calculation"/>
    <hyperlink ref="A1" location="Personnelex!A1" display="Go to personnel instructions and example"/>
    <hyperlink ref="C1" location="'Personnel cal'!A16" display="Go to personnel calculations"/>
    <hyperlink ref="F1" location="Results!A1" display="Go to results"/>
    <hyperlink ref="C1:E1" location="'Equipment cal'!A26" display="Go to Equipment Calculations"/>
    <hyperlink ref="A1:B1" location="'Materials ex '!A1" display="Go to Materials Instructions and Example"/>
    <hyperlink ref="C1:D1" location="'Materials cal'!A30" display="Go to Materials Calculations"/>
  </hyperlinks>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sheetPr>
    <tabColor theme="7" tint="-0.24997000396251678"/>
  </sheetPr>
  <dimension ref="A1:E28"/>
  <sheetViews>
    <sheetView workbookViewId="0" topLeftCell="A1">
      <selection activeCell="A1" sqref="A1"/>
    </sheetView>
  </sheetViews>
  <sheetFormatPr defaultColWidth="9.140625" defaultRowHeight="15"/>
  <cols>
    <col min="1" max="1" width="22.140625" style="2" customWidth="1"/>
    <col min="2" max="2" width="9.7109375" style="2" bestFit="1" customWidth="1"/>
    <col min="3" max="3" width="9.140625" style="2" customWidth="1"/>
    <col min="4" max="4" width="17.8515625" style="2" bestFit="1" customWidth="1"/>
    <col min="5" max="16384" width="9.140625" style="2" customWidth="1"/>
  </cols>
  <sheetData>
    <row r="1" ht="19.5">
      <c r="A1" s="136" t="s">
        <v>57</v>
      </c>
    </row>
    <row r="2" ht="19.5">
      <c r="A2" s="136"/>
    </row>
    <row r="3" spans="1:2" ht="13.5">
      <c r="A3" s="55" t="s">
        <v>317</v>
      </c>
      <c r="B3" s="2">
        <f>Summary!B6</f>
        <v>0</v>
      </c>
    </row>
    <row r="4" spans="1:2" ht="13.5">
      <c r="A4" s="55" t="s">
        <v>318</v>
      </c>
      <c r="B4" s="2">
        <f>Summary!B7</f>
        <v>0</v>
      </c>
    </row>
    <row r="5" spans="1:2" ht="13.5">
      <c r="A5" s="55" t="s">
        <v>319</v>
      </c>
      <c r="B5" s="2">
        <f>Summary!B8</f>
        <v>0</v>
      </c>
    </row>
    <row r="6" spans="1:2" ht="13.5">
      <c r="A6" s="55" t="s">
        <v>320</v>
      </c>
      <c r="B6" s="2">
        <f>Summary!B9</f>
        <v>0</v>
      </c>
    </row>
    <row r="7" spans="1:2" ht="13.5">
      <c r="A7" s="55" t="s">
        <v>321</v>
      </c>
      <c r="B7" s="2">
        <f>Summary!B10</f>
        <v>0</v>
      </c>
    </row>
    <row r="8" ht="13.5">
      <c r="A8" s="55"/>
    </row>
    <row r="9" ht="13.5">
      <c r="A9" s="55" t="s">
        <v>70</v>
      </c>
    </row>
    <row r="10" ht="13.5">
      <c r="A10" s="55"/>
    </row>
    <row r="11" spans="1:2" ht="13.5">
      <c r="A11" s="9" t="s">
        <v>71</v>
      </c>
      <c r="B11" s="2" t="str">
        <f>Summary!B13</f>
        <v>Adulticide</v>
      </c>
    </row>
    <row r="12" spans="1:2" ht="13.5">
      <c r="A12" s="9" t="s">
        <v>43</v>
      </c>
      <c r="B12" s="2" t="str">
        <f>Summary!B18</f>
        <v>Urban</v>
      </c>
    </row>
    <row r="13" spans="1:2" ht="13.5">
      <c r="A13" s="10" t="s">
        <v>55</v>
      </c>
      <c r="B13" s="2" t="str">
        <f>Summary!B23</f>
        <v>Adulticide: DUET 0.61 oz/acre</v>
      </c>
    </row>
    <row r="14" ht="13.5">
      <c r="A14" s="9" t="s">
        <v>56</v>
      </c>
    </row>
    <row r="15" spans="1:4" ht="13.5">
      <c r="A15" s="9" t="s">
        <v>44</v>
      </c>
      <c r="B15" s="2">
        <f>Summary!B43</f>
        <v>100</v>
      </c>
      <c r="C15" s="2" t="str">
        <f>Summary!B35</f>
        <v>Acres</v>
      </c>
      <c r="D15" s="57"/>
    </row>
    <row r="16" spans="1:2" ht="13.5">
      <c r="A16" s="9" t="s">
        <v>72</v>
      </c>
      <c r="B16" s="2">
        <f>Summary!B46</f>
        <v>1</v>
      </c>
    </row>
    <row r="17" ht="13.5">
      <c r="A17" s="9"/>
    </row>
    <row r="18" ht="13.5">
      <c r="A18" s="55" t="s">
        <v>255</v>
      </c>
    </row>
    <row r="19" spans="1:3" ht="13.5">
      <c r="A19" s="30" t="s">
        <v>11</v>
      </c>
      <c r="B19" s="137" t="s">
        <v>47</v>
      </c>
      <c r="C19" s="137" t="s">
        <v>48</v>
      </c>
    </row>
    <row r="20" spans="1:5" ht="13.5">
      <c r="A20" s="2" t="s">
        <v>0</v>
      </c>
      <c r="B20" s="138">
        <f>'Personnel cal'!Q37*B16</f>
        <v>0</v>
      </c>
      <c r="C20" s="45" t="e">
        <f>B20/B$23</f>
        <v>#DIV/0!</v>
      </c>
      <c r="E20" s="144"/>
    </row>
    <row r="21" spans="1:3" ht="13.5">
      <c r="A21" s="2" t="s">
        <v>4</v>
      </c>
      <c r="B21" s="138">
        <f>'Equipment cal'!I50*B16</f>
        <v>0</v>
      </c>
      <c r="C21" s="45" t="e">
        <f>B21/B$23</f>
        <v>#DIV/0!</v>
      </c>
    </row>
    <row r="22" spans="1:3" ht="13.5">
      <c r="A22" s="2" t="s">
        <v>5</v>
      </c>
      <c r="B22" s="138">
        <f>'Materials cal'!K59</f>
        <v>0</v>
      </c>
      <c r="C22" s="45" t="e">
        <f>B22/B$23</f>
        <v>#DIV/0!</v>
      </c>
    </row>
    <row r="23" spans="1:3" ht="13.5">
      <c r="A23" s="119" t="s">
        <v>10</v>
      </c>
      <c r="B23" s="120">
        <f>SUM(B20:B22)</f>
        <v>0</v>
      </c>
      <c r="C23" s="139" t="e">
        <f>SUM(C20:C22)</f>
        <v>#DIV/0!</v>
      </c>
    </row>
    <row r="25" ht="13.5">
      <c r="A25" s="27" t="s">
        <v>259</v>
      </c>
    </row>
    <row r="26" spans="1:2" ht="13.5">
      <c r="A26" s="260" t="s">
        <v>326</v>
      </c>
      <c r="B26" s="260"/>
    </row>
    <row r="27" spans="1:2" ht="13.5">
      <c r="A27" s="260" t="s">
        <v>329</v>
      </c>
      <c r="B27" s="260"/>
    </row>
    <row r="28" ht="13.5">
      <c r="A28" s="27" t="s">
        <v>334</v>
      </c>
    </row>
  </sheetData>
  <sheetProtection/>
  <mergeCells count="2">
    <mergeCell ref="A26:B26"/>
    <mergeCell ref="A27:B27"/>
  </mergeCells>
  <hyperlinks>
    <hyperlink ref="A25" location="TOC!A1" display="Back to table of content"/>
    <hyperlink ref="A26" location="Personnel!A9" display="Back to personnel costing sheet"/>
    <hyperlink ref="A27" location="Equipment!A3" display="Back to equipment costing sheet"/>
    <hyperlink ref="A28" location="Materials!A4" display="Back to materials costing sheet"/>
  </hyperlinks>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tabColor theme="5" tint="-0.24997000396251678"/>
  </sheetPr>
  <dimension ref="A1:F14"/>
  <sheetViews>
    <sheetView workbookViewId="0" topLeftCell="A1">
      <selection activeCell="B14" sqref="B14"/>
    </sheetView>
  </sheetViews>
  <sheetFormatPr defaultColWidth="9.140625" defaultRowHeight="15"/>
  <cols>
    <col min="1" max="1" width="9.140625" style="2" customWidth="1"/>
    <col min="2" max="2" width="17.8515625" style="2" bestFit="1" customWidth="1"/>
    <col min="3" max="3" width="12.421875" style="2" bestFit="1" customWidth="1"/>
    <col min="4" max="5" width="9.140625" style="2" customWidth="1"/>
    <col min="6" max="6" width="9.28125" style="2" customWidth="1"/>
    <col min="7" max="13" width="9.140625" style="2" customWidth="1"/>
    <col min="14" max="14" width="6.7109375" style="2" customWidth="1"/>
    <col min="15" max="16384" width="9.140625" style="2" customWidth="1"/>
  </cols>
  <sheetData>
    <row r="1" ht="13.5">
      <c r="A1" s="2" t="s">
        <v>77</v>
      </c>
    </row>
    <row r="2" spans="1:3" ht="13.5">
      <c r="A2" s="2" t="s">
        <v>264</v>
      </c>
      <c r="B2" s="126">
        <v>0.004046</v>
      </c>
      <c r="C2" s="2" t="s">
        <v>73</v>
      </c>
    </row>
    <row r="3" spans="1:3" ht="13.5">
      <c r="A3" s="2" t="s">
        <v>264</v>
      </c>
      <c r="B3" s="126">
        <v>0.0015625</v>
      </c>
      <c r="C3" s="2" t="s">
        <v>74</v>
      </c>
    </row>
    <row r="4" spans="1:3" ht="13.5">
      <c r="A4" s="2" t="s">
        <v>264</v>
      </c>
      <c r="B4" s="131">
        <v>43560</v>
      </c>
      <c r="C4" s="2" t="s">
        <v>263</v>
      </c>
    </row>
    <row r="5" spans="1:6" ht="13.5">
      <c r="A5" s="2" t="s">
        <v>264</v>
      </c>
      <c r="B5" s="126">
        <v>0.404685642</v>
      </c>
      <c r="C5" s="2" t="s">
        <v>285</v>
      </c>
      <c r="F5" s="126"/>
    </row>
    <row r="6" spans="1:3" ht="13.5">
      <c r="A6" s="2" t="s">
        <v>264</v>
      </c>
      <c r="B6" s="2">
        <v>1</v>
      </c>
      <c r="C6" s="2" t="s">
        <v>284</v>
      </c>
    </row>
    <row r="8" ht="13.5">
      <c r="A8" s="2" t="s">
        <v>46</v>
      </c>
    </row>
    <row r="9" spans="1:3" ht="13.5">
      <c r="A9" s="2" t="s">
        <v>45</v>
      </c>
      <c r="B9" s="135">
        <f>IF(Summary!B35="Acres",Summary!B43,IF(Summary!B35="Square Kilometers",(Summary!B43/'Area con'!B2),IF(Summary!B35="Square miles",(Summary!B43/'Area con'!B3),IF(Summary!B35="Square feet",Summary!B43/'Area con'!B4,Summary!B43/'Area con'!B5))))</f>
        <v>100</v>
      </c>
      <c r="C9" s="2" t="str">
        <f>Summary!A43</f>
        <v>Acres</v>
      </c>
    </row>
    <row r="11" ht="13.5">
      <c r="A11" s="2" t="s">
        <v>435</v>
      </c>
    </row>
    <row r="12" ht="13.5">
      <c r="A12" s="2" t="s">
        <v>436</v>
      </c>
    </row>
    <row r="14" ht="13.5">
      <c r="A14" s="27" t="s">
        <v>443</v>
      </c>
    </row>
  </sheetData>
  <sheetProtection password="98A7" sheet="1"/>
  <hyperlinks>
    <hyperlink ref="A14" location="TOC!A1" display="Back to TOC"/>
  </hyperlinks>
  <printOptions/>
  <pageMargins left="0.7" right="0.7" top="0.75" bottom="0.75"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sheetPr>
    <tabColor theme="5" tint="-0.24997000396251678"/>
  </sheetPr>
  <dimension ref="A1:Q40"/>
  <sheetViews>
    <sheetView workbookViewId="0" topLeftCell="F1">
      <selection activeCell="A38" sqref="A38:C38"/>
    </sheetView>
  </sheetViews>
  <sheetFormatPr defaultColWidth="9.140625" defaultRowHeight="15"/>
  <cols>
    <col min="1" max="1" width="9.140625" style="2" customWidth="1"/>
    <col min="2" max="2" width="10.8515625" style="2" customWidth="1"/>
    <col min="3" max="3" width="29.7109375" style="73" customWidth="1"/>
    <col min="4" max="4" width="9.7109375" style="73" customWidth="1"/>
    <col min="5" max="5" width="10.140625" style="2" customWidth="1"/>
    <col min="6" max="6" width="9.140625" style="107" customWidth="1"/>
    <col min="7" max="7" width="9.140625" style="108" customWidth="1"/>
    <col min="8" max="9" width="10.140625" style="2" bestFit="1" customWidth="1"/>
    <col min="10" max="13" width="11.140625" style="2" customWidth="1"/>
    <col min="14" max="14" width="9.140625" style="108" customWidth="1"/>
    <col min="15" max="15" width="10.140625" style="2" bestFit="1" customWidth="1"/>
    <col min="16" max="16" width="10.140625" style="2" customWidth="1"/>
    <col min="17" max="17" width="10.7109375" style="2" customWidth="1"/>
    <col min="18" max="16384" width="9.140625" style="2" customWidth="1"/>
  </cols>
  <sheetData>
    <row r="1" ht="13.5">
      <c r="A1" s="2" t="s">
        <v>6</v>
      </c>
    </row>
    <row r="2" spans="1:17" ht="69.75">
      <c r="A2" s="22" t="s">
        <v>1</v>
      </c>
      <c r="B2" s="22" t="s">
        <v>2</v>
      </c>
      <c r="C2" s="21" t="s">
        <v>51</v>
      </c>
      <c r="D2" s="21" t="s">
        <v>87</v>
      </c>
      <c r="E2" s="22" t="s">
        <v>290</v>
      </c>
      <c r="F2" s="24" t="s">
        <v>291</v>
      </c>
      <c r="G2" s="24" t="s">
        <v>3</v>
      </c>
      <c r="H2" s="22" t="s">
        <v>9</v>
      </c>
      <c r="I2" s="22" t="s">
        <v>7</v>
      </c>
      <c r="J2" s="22" t="s">
        <v>295</v>
      </c>
      <c r="K2" s="22" t="s">
        <v>294</v>
      </c>
      <c r="L2" s="22" t="s">
        <v>296</v>
      </c>
      <c r="M2" s="22" t="s">
        <v>289</v>
      </c>
      <c r="N2" s="24" t="s">
        <v>297</v>
      </c>
      <c r="O2" s="22" t="s">
        <v>8</v>
      </c>
      <c r="P2" s="23" t="s">
        <v>138</v>
      </c>
      <c r="Q2" s="23" t="s">
        <v>190</v>
      </c>
    </row>
    <row r="3" spans="1:17" ht="27.75">
      <c r="A3" s="2" t="str">
        <f>'Personnel ex'!A66</f>
        <v>Hobbes</v>
      </c>
      <c r="B3" s="73" t="str">
        <f>'Personnel ex'!B66</f>
        <v>Driver 1</v>
      </c>
      <c r="C3" s="73" t="str">
        <f>'Personnel ex'!C66</f>
        <v>Drives large pickup truck housing the sprayer and prepares WDG </v>
      </c>
      <c r="D3" s="73" t="str">
        <f>'Personnel ex'!D66</f>
        <v>full time</v>
      </c>
      <c r="E3" s="44">
        <f>'Personnel ex'!E66</f>
        <v>60000</v>
      </c>
      <c r="F3" s="107" t="str">
        <f>'Personnel ex'!F66</f>
        <v>Year</v>
      </c>
      <c r="G3" s="74">
        <f>'Personnel ex'!G66</f>
        <v>0.15</v>
      </c>
      <c r="H3" s="133">
        <f aca="true" t="shared" si="0" ref="H3:H8">E3*G3</f>
        <v>9000</v>
      </c>
      <c r="I3" s="3">
        <f aca="true" t="shared" si="1" ref="I3:I8">E3+H3</f>
        <v>69000</v>
      </c>
      <c r="J3" s="84">
        <f>'Personnel ex'!H66</f>
        <v>240</v>
      </c>
      <c r="K3" s="84">
        <f>'Personnel ex'!I66</f>
        <v>7</v>
      </c>
      <c r="L3" s="84">
        <f aca="true" t="shared" si="2" ref="L3:L8">J3*K3</f>
        <v>1680</v>
      </c>
      <c r="M3" s="84">
        <f>'Personnel ex'!J66</f>
        <v>5</v>
      </c>
      <c r="N3" s="50">
        <f aca="true" t="shared" si="3" ref="N3:N8">M3/L3</f>
        <v>0.002976190476190476</v>
      </c>
      <c r="O3" s="44">
        <f aca="true" t="shared" si="4" ref="O3:O8">I3*N3</f>
        <v>205.35714285714283</v>
      </c>
      <c r="P3" s="109">
        <f>'Personnel ex'!K66</f>
        <v>100</v>
      </c>
      <c r="Q3" s="44">
        <f aca="true" t="shared" si="5" ref="Q3:Q8">O3+P3</f>
        <v>305.35714285714283</v>
      </c>
    </row>
    <row r="4" spans="1:17" ht="42">
      <c r="A4" s="2" t="str">
        <f>'Personnel ex'!A68</f>
        <v>Richard
Parker</v>
      </c>
      <c r="B4" s="73" t="str">
        <f>'Personnel ex'!B68</f>
        <v>Driver 2</v>
      </c>
      <c r="C4" s="73" t="str">
        <f>'Personnel ex'!C68</f>
        <v>Drives second truck (trail vehicle) to keep other vehicles at a safe distance and prepares WDG </v>
      </c>
      <c r="D4" s="73" t="str">
        <f>'Personnel ex'!D67</f>
        <v>full time</v>
      </c>
      <c r="E4" s="44">
        <f>'Personnel ex'!E68</f>
        <v>40000</v>
      </c>
      <c r="F4" s="107" t="str">
        <f>'Personnel ex'!F67</f>
        <v>Year</v>
      </c>
      <c r="G4" s="74">
        <f>'Personnel ex'!G68</f>
        <v>0.15</v>
      </c>
      <c r="H4" s="133">
        <f t="shared" si="0"/>
        <v>6000</v>
      </c>
      <c r="I4" s="3">
        <f t="shared" si="1"/>
        <v>46000</v>
      </c>
      <c r="J4" s="84">
        <f>'Personnel ex'!H67</f>
        <v>240</v>
      </c>
      <c r="K4" s="84">
        <f>'Personnel ex'!I67</f>
        <v>7</v>
      </c>
      <c r="L4" s="84">
        <f t="shared" si="2"/>
        <v>1680</v>
      </c>
      <c r="M4" s="84">
        <f>'Personnel ex'!J67</f>
        <v>0</v>
      </c>
      <c r="N4" s="50">
        <f t="shared" si="3"/>
        <v>0</v>
      </c>
      <c r="O4" s="44">
        <f t="shared" si="4"/>
        <v>0</v>
      </c>
      <c r="P4" s="109">
        <f>'Personnel ex'!K67</f>
        <v>200</v>
      </c>
      <c r="Q4" s="44">
        <f t="shared" si="5"/>
        <v>200</v>
      </c>
    </row>
    <row r="5" spans="1:17" ht="27.75">
      <c r="A5" s="2" t="str">
        <f>'Personnel ex'!A67</f>
        <v>Tigger</v>
      </c>
      <c r="B5" s="73" t="str">
        <f>'Personnel ex'!B67</f>
        <v>Navigator</v>
      </c>
      <c r="C5" s="73" t="str">
        <f>'Personnel ex'!C67</f>
        <v>Manages the sprayer and prepares WDG </v>
      </c>
      <c r="D5" s="73" t="str">
        <f>'Personnel ex'!D68</f>
        <v>full time</v>
      </c>
      <c r="E5" s="44">
        <f>'Personnel ex'!E67</f>
        <v>0</v>
      </c>
      <c r="F5" s="107" t="str">
        <f>'Personnel ex'!F68</f>
        <v>Year</v>
      </c>
      <c r="G5" s="74">
        <f>'Personnel ex'!G67</f>
        <v>0.15</v>
      </c>
      <c r="H5" s="133">
        <f t="shared" si="0"/>
        <v>0</v>
      </c>
      <c r="I5" s="3">
        <f t="shared" si="1"/>
        <v>0</v>
      </c>
      <c r="J5" s="84">
        <f>'Personnel ex'!H68</f>
        <v>240</v>
      </c>
      <c r="K5" s="84">
        <f>'Personnel ex'!I68</f>
        <v>7</v>
      </c>
      <c r="L5" s="84">
        <f t="shared" si="2"/>
        <v>1680</v>
      </c>
      <c r="M5" s="84">
        <f>'Personnel ex'!J68</f>
        <v>14</v>
      </c>
      <c r="N5" s="50">
        <f t="shared" si="3"/>
        <v>0.008333333333333333</v>
      </c>
      <c r="O5" s="44">
        <f t="shared" si="4"/>
        <v>0</v>
      </c>
      <c r="P5" s="109">
        <f>'Personnel ex'!K68</f>
        <v>0</v>
      </c>
      <c r="Q5" s="44">
        <f t="shared" si="5"/>
        <v>0</v>
      </c>
    </row>
    <row r="6" spans="1:17" ht="27.75">
      <c r="A6" s="2" t="str">
        <f>'Personnel ex'!A69</f>
        <v>Tygra</v>
      </c>
      <c r="B6" s="73" t="str">
        <f>'Personnel ex'!B69</f>
        <v>Weather guy</v>
      </c>
      <c r="C6" s="73" t="str">
        <f>'Personnel ex'!C69</f>
        <v>Manages the sprayer and prepares WDG </v>
      </c>
      <c r="D6" s="73" t="str">
        <f>'Personnel ex'!D69</f>
        <v>Seasonal</v>
      </c>
      <c r="E6" s="44">
        <f>'Personnel ex'!E69</f>
        <v>55</v>
      </c>
      <c r="F6" s="107" t="str">
        <f>'Personnel ex'!F69</f>
        <v>Hour </v>
      </c>
      <c r="G6" s="74">
        <f>'Personnel ex'!G69</f>
        <v>0</v>
      </c>
      <c r="H6" s="133">
        <f t="shared" si="0"/>
        <v>0</v>
      </c>
      <c r="I6" s="3">
        <f t="shared" si="1"/>
        <v>55</v>
      </c>
      <c r="J6" s="84">
        <f>'Personnel ex'!H69</f>
        <v>1</v>
      </c>
      <c r="K6" s="84">
        <f>'Personnel ex'!I69</f>
        <v>5</v>
      </c>
      <c r="L6" s="84">
        <f t="shared" si="2"/>
        <v>5</v>
      </c>
      <c r="M6" s="84">
        <f>'Personnel ex'!J69</f>
        <v>5</v>
      </c>
      <c r="N6" s="50">
        <f t="shared" si="3"/>
        <v>1</v>
      </c>
      <c r="O6" s="44">
        <f t="shared" si="4"/>
        <v>55</v>
      </c>
      <c r="P6" s="109">
        <f>'Personnel ex'!K69</f>
        <v>0</v>
      </c>
      <c r="Q6" s="44">
        <f t="shared" si="5"/>
        <v>55</v>
      </c>
    </row>
    <row r="7" spans="1:17" ht="69.75">
      <c r="A7" s="2" t="str">
        <f>'Personnel ex'!A70</f>
        <v>Shere
Khan</v>
      </c>
      <c r="B7" s="73" t="str">
        <f>'Personnel ex'!B70</f>
        <v>Buffalo Turbine helper or a seasonal helper</v>
      </c>
      <c r="C7" s="73" t="str">
        <f>'Personnel ex'!C70</f>
        <v>Manages the sprayer and prepares WDG </v>
      </c>
      <c r="D7" s="73" t="str">
        <f>'Personnel ex'!D70</f>
        <v>Seasonal</v>
      </c>
      <c r="E7" s="44">
        <f>'Personnel ex'!E70</f>
        <v>66</v>
      </c>
      <c r="F7" s="107" t="str">
        <f>'Personnel ex'!F70</f>
        <v>Hour </v>
      </c>
      <c r="G7" s="74">
        <f>'Personnel ex'!G70</f>
        <v>0</v>
      </c>
      <c r="H7" s="133">
        <f t="shared" si="0"/>
        <v>0</v>
      </c>
      <c r="I7" s="3">
        <f t="shared" si="1"/>
        <v>66</v>
      </c>
      <c r="J7" s="84">
        <f>'Personnel ex'!H70</f>
        <v>1</v>
      </c>
      <c r="K7" s="84">
        <f>'Personnel ex'!I70</f>
        <v>6</v>
      </c>
      <c r="L7" s="84">
        <f t="shared" si="2"/>
        <v>6</v>
      </c>
      <c r="M7" s="84">
        <f>'Personnel ex'!J70</f>
        <v>6</v>
      </c>
      <c r="N7" s="50">
        <f t="shared" si="3"/>
        <v>1</v>
      </c>
      <c r="O7" s="44">
        <f t="shared" si="4"/>
        <v>66</v>
      </c>
      <c r="P7" s="109">
        <f>'Personnel ex'!K70</f>
        <v>0</v>
      </c>
      <c r="Q7" s="44">
        <f t="shared" si="5"/>
        <v>66</v>
      </c>
    </row>
    <row r="8" spans="1:17" ht="69.75">
      <c r="A8" s="2" t="str">
        <f>'Personnel ex'!A71</f>
        <v>Tony</v>
      </c>
      <c r="B8" s="73" t="str">
        <f>'Personnel ex'!B71</f>
        <v>Buffalo Turbine helper or a seasonal helper</v>
      </c>
      <c r="C8" s="73" t="str">
        <f>'Personnel ex'!C71</f>
        <v>Manages the sprayer and prepares WDG </v>
      </c>
      <c r="D8" s="73" t="str">
        <f>'Personnel ex'!D71</f>
        <v>Seasonal</v>
      </c>
      <c r="E8" s="44">
        <f>'Personnel ex'!E71</f>
        <v>77</v>
      </c>
      <c r="F8" s="107" t="str">
        <f>'Personnel ex'!F71</f>
        <v>Hour </v>
      </c>
      <c r="G8" s="74">
        <f>'Personnel ex'!G71</f>
        <v>0</v>
      </c>
      <c r="H8" s="133">
        <f t="shared" si="0"/>
        <v>0</v>
      </c>
      <c r="I8" s="3">
        <f t="shared" si="1"/>
        <v>77</v>
      </c>
      <c r="J8" s="84">
        <f>'Personnel ex'!H71</f>
        <v>1</v>
      </c>
      <c r="K8" s="84">
        <f>'Personnel ex'!I71</f>
        <v>7</v>
      </c>
      <c r="L8" s="84">
        <f t="shared" si="2"/>
        <v>7</v>
      </c>
      <c r="M8" s="84">
        <f>'Personnel ex'!J71</f>
        <v>7</v>
      </c>
      <c r="N8" s="50">
        <f t="shared" si="3"/>
        <v>1</v>
      </c>
      <c r="O8" s="44">
        <f t="shared" si="4"/>
        <v>77</v>
      </c>
      <c r="P8" s="109">
        <f>'Personnel ex'!K71</f>
        <v>0</v>
      </c>
      <c r="Q8" s="44">
        <f t="shared" si="5"/>
        <v>77</v>
      </c>
    </row>
    <row r="9" spans="1:17" ht="13.5">
      <c r="A9" s="30" t="s">
        <v>10</v>
      </c>
      <c r="B9" s="30"/>
      <c r="C9" s="82"/>
      <c r="D9" s="82"/>
      <c r="E9" s="30"/>
      <c r="F9" s="110"/>
      <c r="G9" s="111"/>
      <c r="H9" s="30"/>
      <c r="I9" s="83"/>
      <c r="J9" s="83"/>
      <c r="K9" s="83"/>
      <c r="L9" s="83"/>
      <c r="M9" s="83"/>
      <c r="N9" s="111"/>
      <c r="O9" s="83"/>
      <c r="P9" s="83"/>
      <c r="Q9" s="83">
        <f>SUM(Q3:Q8)</f>
        <v>703.3571428571429</v>
      </c>
    </row>
    <row r="10" spans="1:17" s="100" customFormat="1" ht="13.5">
      <c r="A10" s="273" t="s">
        <v>234</v>
      </c>
      <c r="B10" s="273"/>
      <c r="C10" s="273"/>
      <c r="D10" s="112"/>
      <c r="F10" s="113"/>
      <c r="G10" s="114"/>
      <c r="N10" s="114"/>
      <c r="O10" s="115"/>
      <c r="Q10" s="115"/>
    </row>
    <row r="11" spans="3:17" s="100" customFormat="1" ht="13.5">
      <c r="C11" s="112"/>
      <c r="D11" s="112"/>
      <c r="F11" s="113"/>
      <c r="G11" s="114"/>
      <c r="N11" s="114"/>
      <c r="O11" s="115"/>
      <c r="Q11" s="115"/>
    </row>
    <row r="12" spans="3:17" s="100" customFormat="1" ht="13.5">
      <c r="C12" s="112"/>
      <c r="D12" s="112"/>
      <c r="F12" s="113"/>
      <c r="G12" s="114"/>
      <c r="N12" s="114"/>
      <c r="O12" s="115"/>
      <c r="Q12" s="115"/>
    </row>
    <row r="13" spans="3:17" s="100" customFormat="1" ht="13.5">
      <c r="C13" s="112"/>
      <c r="D13" s="112"/>
      <c r="F13" s="113"/>
      <c r="G13" s="114"/>
      <c r="N13" s="114"/>
      <c r="O13" s="115"/>
      <c r="Q13" s="115"/>
    </row>
    <row r="14" spans="3:17" s="100" customFormat="1" ht="13.5">
      <c r="C14" s="112"/>
      <c r="D14" s="112"/>
      <c r="F14" s="113"/>
      <c r="G14" s="114"/>
      <c r="N14" s="114"/>
      <c r="O14" s="115"/>
      <c r="Q14" s="115"/>
    </row>
    <row r="15" spans="3:17" s="100" customFormat="1" ht="13.5">
      <c r="C15" s="112"/>
      <c r="D15" s="112"/>
      <c r="F15" s="113"/>
      <c r="G15" s="114"/>
      <c r="N15" s="114"/>
      <c r="O15" s="115"/>
      <c r="Q15" s="115"/>
    </row>
    <row r="16" spans="3:17" s="100" customFormat="1" ht="13.5">
      <c r="C16" s="112"/>
      <c r="D16" s="112"/>
      <c r="F16" s="113"/>
      <c r="G16" s="114"/>
      <c r="N16" s="114"/>
      <c r="O16" s="115"/>
      <c r="Q16" s="115"/>
    </row>
    <row r="17" spans="3:17" s="100" customFormat="1" ht="13.5">
      <c r="C17" s="112"/>
      <c r="D17" s="112"/>
      <c r="F17" s="113"/>
      <c r="G17" s="114"/>
      <c r="N17" s="114"/>
      <c r="O17" s="115"/>
      <c r="Q17" s="115"/>
    </row>
    <row r="18" spans="3:17" s="100" customFormat="1" ht="13.5">
      <c r="C18" s="112"/>
      <c r="D18" s="112"/>
      <c r="F18" s="113"/>
      <c r="G18" s="114"/>
      <c r="N18" s="114"/>
      <c r="O18" s="115"/>
      <c r="Q18" s="115"/>
    </row>
    <row r="19" spans="3:17" s="100" customFormat="1" ht="13.5">
      <c r="C19" s="112"/>
      <c r="D19" s="112"/>
      <c r="F19" s="113"/>
      <c r="G19" s="114"/>
      <c r="N19" s="114"/>
      <c r="O19" s="115"/>
      <c r="Q19" s="115"/>
    </row>
    <row r="20" spans="3:17" s="100" customFormat="1" ht="13.5">
      <c r="C20" s="112"/>
      <c r="D20" s="112"/>
      <c r="F20" s="113"/>
      <c r="G20" s="114"/>
      <c r="N20" s="114"/>
      <c r="O20" s="115"/>
      <c r="Q20" s="115"/>
    </row>
    <row r="21" spans="3:17" s="100" customFormat="1" ht="13.5">
      <c r="C21" s="112"/>
      <c r="D21" s="112"/>
      <c r="F21" s="113"/>
      <c r="G21" s="114"/>
      <c r="N21" s="114"/>
      <c r="O21" s="115"/>
      <c r="Q21" s="115"/>
    </row>
    <row r="22" spans="3:17" s="100" customFormat="1" ht="13.5">
      <c r="C22" s="112"/>
      <c r="D22" s="112"/>
      <c r="F22" s="113"/>
      <c r="G22" s="114"/>
      <c r="N22" s="114"/>
      <c r="O22" s="115"/>
      <c r="Q22" s="115"/>
    </row>
    <row r="23" spans="3:17" s="100" customFormat="1" ht="13.5">
      <c r="C23" s="112"/>
      <c r="D23" s="112"/>
      <c r="F23" s="113"/>
      <c r="G23" s="114"/>
      <c r="N23" s="114"/>
      <c r="O23" s="115"/>
      <c r="Q23" s="115"/>
    </row>
    <row r="24" spans="3:17" s="100" customFormat="1" ht="13.5">
      <c r="C24" s="112"/>
      <c r="D24" s="112"/>
      <c r="F24" s="113"/>
      <c r="G24" s="114"/>
      <c r="N24" s="114"/>
      <c r="O24" s="115"/>
      <c r="Q24" s="115"/>
    </row>
    <row r="25" spans="3:17" s="100" customFormat="1" ht="13.5">
      <c r="C25" s="112"/>
      <c r="D25" s="112"/>
      <c r="F25" s="113"/>
      <c r="G25" s="114"/>
      <c r="N25" s="114"/>
      <c r="O25" s="115"/>
      <c r="Q25" s="115"/>
    </row>
    <row r="26" spans="3:17" s="100" customFormat="1" ht="13.5">
      <c r="C26" s="112"/>
      <c r="D26" s="112"/>
      <c r="F26" s="113"/>
      <c r="G26" s="114"/>
      <c r="N26" s="114"/>
      <c r="O26" s="115"/>
      <c r="Q26" s="115"/>
    </row>
    <row r="27" spans="3:17" s="100" customFormat="1" ht="13.5">
      <c r="C27" s="112"/>
      <c r="D27" s="112"/>
      <c r="F27" s="113"/>
      <c r="G27" s="114"/>
      <c r="N27" s="114"/>
      <c r="O27" s="115"/>
      <c r="Q27" s="115"/>
    </row>
    <row r="28" spans="3:17" s="100" customFormat="1" ht="13.5">
      <c r="C28" s="112"/>
      <c r="D28" s="112"/>
      <c r="F28" s="113"/>
      <c r="G28" s="114"/>
      <c r="N28" s="114"/>
      <c r="O28" s="115"/>
      <c r="Q28" s="115"/>
    </row>
    <row r="29" spans="1:17" ht="13.5">
      <c r="A29" s="6" t="s">
        <v>139</v>
      </c>
      <c r="B29" s="6"/>
      <c r="C29" s="87"/>
      <c r="D29" s="87"/>
      <c r="E29" s="6"/>
      <c r="F29" s="116"/>
      <c r="G29" s="117"/>
      <c r="H29" s="6"/>
      <c r="I29" s="6"/>
      <c r="J29" s="6"/>
      <c r="K29" s="6"/>
      <c r="L29" s="6"/>
      <c r="M29" s="6"/>
      <c r="N29" s="117"/>
      <c r="O29" s="118"/>
      <c r="P29" s="6"/>
      <c r="Q29" s="118"/>
    </row>
    <row r="30" spans="1:17" ht="69.75">
      <c r="A30" s="132" t="s">
        <v>1</v>
      </c>
      <c r="B30" s="132" t="s">
        <v>2</v>
      </c>
      <c r="C30" s="132" t="s">
        <v>51</v>
      </c>
      <c r="D30" s="132" t="s">
        <v>87</v>
      </c>
      <c r="E30" s="132" t="s">
        <v>290</v>
      </c>
      <c r="F30" s="176" t="s">
        <v>291</v>
      </c>
      <c r="G30" s="176" t="s">
        <v>3</v>
      </c>
      <c r="H30" s="132" t="s">
        <v>9</v>
      </c>
      <c r="I30" s="132" t="s">
        <v>7</v>
      </c>
      <c r="J30" s="132" t="s">
        <v>295</v>
      </c>
      <c r="K30" s="132" t="s">
        <v>294</v>
      </c>
      <c r="L30" s="132" t="s">
        <v>296</v>
      </c>
      <c r="M30" s="132" t="s">
        <v>289</v>
      </c>
      <c r="N30" s="176" t="s">
        <v>297</v>
      </c>
      <c r="O30" s="132" t="s">
        <v>8</v>
      </c>
      <c r="P30" s="177" t="s">
        <v>138</v>
      </c>
      <c r="Q30" s="177" t="s">
        <v>190</v>
      </c>
    </row>
    <row r="31" spans="1:17" ht="33.75" customHeight="1">
      <c r="A31" s="178">
        <f>Personnel!A10</f>
        <v>0</v>
      </c>
      <c r="B31" s="179" t="str">
        <f>Personnel!B10</f>
        <v>Driver 1</v>
      </c>
      <c r="C31" s="179" t="str">
        <f>Personnel!C10</f>
        <v>Drives large pickup truck housing the sprayer and prepare WDG </v>
      </c>
      <c r="D31" s="178">
        <f>Personnel!D10</f>
        <v>0</v>
      </c>
      <c r="E31" s="180">
        <f>Personnel!E10</f>
        <v>0</v>
      </c>
      <c r="F31" s="178">
        <f>Personnel!F10</f>
        <v>0</v>
      </c>
      <c r="G31" s="181">
        <f>Personnel!G10</f>
        <v>0</v>
      </c>
      <c r="H31" s="182">
        <f aca="true" t="shared" si="6" ref="H31:H36">E31*G31</f>
        <v>0</v>
      </c>
      <c r="I31" s="183">
        <f aca="true" t="shared" si="7" ref="I31:I36">E31+H31</f>
        <v>0</v>
      </c>
      <c r="J31" s="183">
        <f>Personnel!H10</f>
        <v>1</v>
      </c>
      <c r="K31" s="183">
        <f>Personnel!I10</f>
        <v>1</v>
      </c>
      <c r="L31" s="183">
        <f aca="true" t="shared" si="8" ref="L31:L36">J31*K31</f>
        <v>1</v>
      </c>
      <c r="M31" s="183">
        <f>Personnel!J10</f>
        <v>1</v>
      </c>
      <c r="N31" s="181">
        <f aca="true" t="shared" si="9" ref="N31:N36">M31/L31</f>
        <v>1</v>
      </c>
      <c r="O31" s="180">
        <f aca="true" t="shared" si="10" ref="O31:O36">I31*N31</f>
        <v>0</v>
      </c>
      <c r="P31" s="182">
        <f>Personnel!K10</f>
        <v>0</v>
      </c>
      <c r="Q31" s="183">
        <f aca="true" t="shared" si="11" ref="Q31:Q36">O31+P31</f>
        <v>0</v>
      </c>
    </row>
    <row r="32" spans="1:17" ht="27.75">
      <c r="A32" s="178">
        <f>Personnel!A11</f>
        <v>0</v>
      </c>
      <c r="B32" s="179" t="str">
        <f>Personnel!B11</f>
        <v>Navigator</v>
      </c>
      <c r="C32" s="179" t="str">
        <f>Personnel!C11</f>
        <v>Manages the LV sprayer and prepare WDG </v>
      </c>
      <c r="D32" s="178">
        <f>Personnel!D11</f>
        <v>0</v>
      </c>
      <c r="E32" s="180">
        <f>Personnel!E11</f>
        <v>0</v>
      </c>
      <c r="F32" s="178">
        <f>Personnel!F11</f>
        <v>0</v>
      </c>
      <c r="G32" s="181">
        <f>Personnel!G11</f>
        <v>0</v>
      </c>
      <c r="H32" s="182">
        <f t="shared" si="6"/>
        <v>0</v>
      </c>
      <c r="I32" s="183">
        <f t="shared" si="7"/>
        <v>0</v>
      </c>
      <c r="J32" s="183">
        <f>Personnel!H11</f>
        <v>1</v>
      </c>
      <c r="K32" s="183">
        <f>Personnel!I11</f>
        <v>1</v>
      </c>
      <c r="L32" s="183">
        <f t="shared" si="8"/>
        <v>1</v>
      </c>
      <c r="M32" s="183">
        <f>Personnel!J11</f>
        <v>1</v>
      </c>
      <c r="N32" s="181">
        <f t="shared" si="9"/>
        <v>1</v>
      </c>
      <c r="O32" s="180">
        <f t="shared" si="10"/>
        <v>0</v>
      </c>
      <c r="P32" s="182">
        <f>Personnel!K11</f>
        <v>0</v>
      </c>
      <c r="Q32" s="183">
        <f t="shared" si="11"/>
        <v>0</v>
      </c>
    </row>
    <row r="33" spans="1:17" ht="42">
      <c r="A33" s="178">
        <f>Personnel!A12</f>
        <v>0</v>
      </c>
      <c r="B33" s="179" t="str">
        <f>Personnel!B12</f>
        <v>Driver 2</v>
      </c>
      <c r="C33" s="179" t="str">
        <f>Personnel!C12</f>
        <v>Drives second truck (trail vehicle) to keep other vehicles at a safe distance and prepare WDG </v>
      </c>
      <c r="D33" s="178">
        <f>Personnel!D12</f>
        <v>0</v>
      </c>
      <c r="E33" s="180">
        <f>Personnel!E12</f>
        <v>0</v>
      </c>
      <c r="F33" s="178">
        <f>Personnel!F12</f>
        <v>0</v>
      </c>
      <c r="G33" s="181">
        <f>Personnel!G12</f>
        <v>0</v>
      </c>
      <c r="H33" s="182">
        <f t="shared" si="6"/>
        <v>0</v>
      </c>
      <c r="I33" s="183">
        <f t="shared" si="7"/>
        <v>0</v>
      </c>
      <c r="J33" s="183">
        <f>Personnel!H12</f>
        <v>1</v>
      </c>
      <c r="K33" s="183">
        <f>Personnel!I12</f>
        <v>1</v>
      </c>
      <c r="L33" s="183">
        <f t="shared" si="8"/>
        <v>1</v>
      </c>
      <c r="M33" s="183">
        <f>Personnel!J12</f>
        <v>1</v>
      </c>
      <c r="N33" s="181">
        <f t="shared" si="9"/>
        <v>1</v>
      </c>
      <c r="O33" s="180">
        <f t="shared" si="10"/>
        <v>0</v>
      </c>
      <c r="P33" s="182">
        <f>Personnel!K12</f>
        <v>0</v>
      </c>
      <c r="Q33" s="183">
        <f t="shared" si="11"/>
        <v>0</v>
      </c>
    </row>
    <row r="34" spans="1:17" ht="27.75">
      <c r="A34" s="178">
        <f>Personnel!A13</f>
        <v>0</v>
      </c>
      <c r="B34" s="179" t="str">
        <f>Personnel!B13</f>
        <v>Weather guy</v>
      </c>
      <c r="C34" s="179" t="str">
        <f>Personnel!C13</f>
        <v>Manages the LV sprayer and prepare WDG </v>
      </c>
      <c r="D34" s="178">
        <f>Personnel!D13</f>
        <v>0</v>
      </c>
      <c r="E34" s="180">
        <f>Personnel!E13</f>
        <v>0</v>
      </c>
      <c r="F34" s="178">
        <f>Personnel!F13</f>
        <v>0</v>
      </c>
      <c r="G34" s="181">
        <f>Personnel!G13</f>
        <v>0</v>
      </c>
      <c r="H34" s="182">
        <f t="shared" si="6"/>
        <v>0</v>
      </c>
      <c r="I34" s="183">
        <f t="shared" si="7"/>
        <v>0</v>
      </c>
      <c r="J34" s="183">
        <f>Personnel!H13</f>
        <v>1</v>
      </c>
      <c r="K34" s="183">
        <f>Personnel!I13</f>
        <v>1</v>
      </c>
      <c r="L34" s="183">
        <f t="shared" si="8"/>
        <v>1</v>
      </c>
      <c r="M34" s="183">
        <f>Personnel!J13</f>
        <v>1</v>
      </c>
      <c r="N34" s="181">
        <f t="shared" si="9"/>
        <v>1</v>
      </c>
      <c r="O34" s="180">
        <f t="shared" si="10"/>
        <v>0</v>
      </c>
      <c r="P34" s="182">
        <f>Personnel!K13</f>
        <v>0</v>
      </c>
      <c r="Q34" s="183">
        <f t="shared" si="11"/>
        <v>0</v>
      </c>
    </row>
    <row r="35" spans="1:17" ht="69.75">
      <c r="A35" s="178">
        <f>Personnel!A14</f>
        <v>0</v>
      </c>
      <c r="B35" s="179" t="str">
        <f>Personnel!B14</f>
        <v>Buffalo Turbine helper or a seasonal helper</v>
      </c>
      <c r="C35" s="179" t="str">
        <f>Personnel!C14</f>
        <v>Manages the LV sprayer and prepare WDG </v>
      </c>
      <c r="D35" s="178">
        <f>Personnel!D14</f>
        <v>0</v>
      </c>
      <c r="E35" s="180">
        <f>Personnel!E14</f>
        <v>0</v>
      </c>
      <c r="F35" s="178">
        <f>Personnel!F14</f>
        <v>0</v>
      </c>
      <c r="G35" s="181">
        <f>Personnel!G14</f>
        <v>0</v>
      </c>
      <c r="H35" s="182">
        <f t="shared" si="6"/>
        <v>0</v>
      </c>
      <c r="I35" s="183">
        <f t="shared" si="7"/>
        <v>0</v>
      </c>
      <c r="J35" s="183">
        <f>Personnel!H14</f>
        <v>1</v>
      </c>
      <c r="K35" s="183">
        <f>Personnel!I14</f>
        <v>1</v>
      </c>
      <c r="L35" s="183">
        <f t="shared" si="8"/>
        <v>1</v>
      </c>
      <c r="M35" s="183">
        <f>Personnel!J14</f>
        <v>1</v>
      </c>
      <c r="N35" s="181">
        <f t="shared" si="9"/>
        <v>1</v>
      </c>
      <c r="O35" s="180">
        <f t="shared" si="10"/>
        <v>0</v>
      </c>
      <c r="P35" s="182">
        <f>Personnel!K14</f>
        <v>0</v>
      </c>
      <c r="Q35" s="183">
        <f t="shared" si="11"/>
        <v>0</v>
      </c>
    </row>
    <row r="36" spans="1:17" ht="69.75">
      <c r="A36" s="178">
        <f>Personnel!A15</f>
        <v>0</v>
      </c>
      <c r="B36" s="179" t="str">
        <f>Personnel!B15</f>
        <v>Buffalo Turbine helper or a seasonal helper</v>
      </c>
      <c r="C36" s="179" t="str">
        <f>Personnel!C15</f>
        <v>Manages the LV sprayer and prepare WDG </v>
      </c>
      <c r="D36" s="178">
        <f>Personnel!D15</f>
        <v>0</v>
      </c>
      <c r="E36" s="180">
        <f>Personnel!E15</f>
        <v>0</v>
      </c>
      <c r="F36" s="178">
        <f>Personnel!F15</f>
        <v>0</v>
      </c>
      <c r="G36" s="181">
        <f>Personnel!G15</f>
        <v>0</v>
      </c>
      <c r="H36" s="182">
        <f t="shared" si="6"/>
        <v>0</v>
      </c>
      <c r="I36" s="183">
        <f t="shared" si="7"/>
        <v>0</v>
      </c>
      <c r="J36" s="183">
        <f>Personnel!H15</f>
        <v>1</v>
      </c>
      <c r="K36" s="183">
        <f>Personnel!I15</f>
        <v>1</v>
      </c>
      <c r="L36" s="183">
        <f t="shared" si="8"/>
        <v>1</v>
      </c>
      <c r="M36" s="183">
        <f>Personnel!J15</f>
        <v>1</v>
      </c>
      <c r="N36" s="181">
        <f t="shared" si="9"/>
        <v>1</v>
      </c>
      <c r="O36" s="180">
        <f t="shared" si="10"/>
        <v>0</v>
      </c>
      <c r="P36" s="182">
        <f>Personnel!K15</f>
        <v>0</v>
      </c>
      <c r="Q36" s="183">
        <f t="shared" si="11"/>
        <v>0</v>
      </c>
    </row>
    <row r="37" spans="1:17" ht="13.5">
      <c r="A37" s="184" t="s">
        <v>10</v>
      </c>
      <c r="B37" s="184"/>
      <c r="C37" s="185"/>
      <c r="D37" s="185"/>
      <c r="E37" s="184"/>
      <c r="F37" s="186"/>
      <c r="G37" s="186"/>
      <c r="H37" s="184"/>
      <c r="I37" s="187"/>
      <c r="J37" s="187"/>
      <c r="K37" s="187"/>
      <c r="L37" s="187"/>
      <c r="M37" s="187"/>
      <c r="N37" s="186"/>
      <c r="O37" s="187"/>
      <c r="P37" s="187"/>
      <c r="Q37" s="187">
        <f>SUM(Q31:Q36)</f>
        <v>0</v>
      </c>
    </row>
    <row r="38" spans="1:3" ht="13.5">
      <c r="A38" s="273" t="s">
        <v>235</v>
      </c>
      <c r="B38" s="273"/>
      <c r="C38" s="273"/>
    </row>
    <row r="40" ht="13.5">
      <c r="C40" s="175"/>
    </row>
  </sheetData>
  <sheetProtection password="98A7" sheet="1"/>
  <mergeCells count="2">
    <mergeCell ref="A10:C10"/>
    <mergeCell ref="A38:C38"/>
  </mergeCells>
  <hyperlinks>
    <hyperlink ref="A10" location="'Personnel '!A37" display="Back to personnel example"/>
    <hyperlink ref="A38" location="'Personnel '!A48" display="Back to personnel table"/>
    <hyperlink ref="A10:C10" location="'Personnel ex'!A65" display="Back to personnel example"/>
    <hyperlink ref="A38:C38" location="Personnel!A9" display="Back to personnel table"/>
  </hyperlinks>
  <printOptions/>
  <pageMargins left="0.7" right="0.7" top="0.75" bottom="0.75" header="0.3" footer="0.3"/>
  <pageSetup orientation="portrait"/>
  <ignoredErrors>
    <ignoredError sqref="Q37" formula="1"/>
  </ignoredErrors>
</worksheet>
</file>

<file path=xl/worksheets/sheet19.xml><?xml version="1.0" encoding="utf-8"?>
<worksheet xmlns="http://schemas.openxmlformats.org/spreadsheetml/2006/main" xmlns:r="http://schemas.openxmlformats.org/officeDocument/2006/relationships">
  <sheetPr>
    <tabColor theme="5" tint="-0.24997000396251678"/>
  </sheetPr>
  <dimension ref="A1:K51"/>
  <sheetViews>
    <sheetView workbookViewId="0" topLeftCell="A15">
      <selection activeCell="A40" sqref="A40"/>
    </sheetView>
  </sheetViews>
  <sheetFormatPr defaultColWidth="9.140625" defaultRowHeight="15"/>
  <cols>
    <col min="1" max="1" width="22.8515625" style="2" customWidth="1"/>
    <col min="2" max="2" width="26.421875" style="46" customWidth="1"/>
    <col min="3" max="3" width="9.140625" style="2" customWidth="1"/>
    <col min="4" max="4" width="11.140625" style="3" bestFit="1" customWidth="1"/>
    <col min="5" max="5" width="10.140625" style="44" bestFit="1" customWidth="1"/>
    <col min="6" max="6" width="10.140625" style="84" customWidth="1"/>
    <col min="7" max="7" width="9.140625" style="2" customWidth="1"/>
    <col min="8" max="8" width="10.140625" style="3" bestFit="1" customWidth="1"/>
    <col min="9" max="9" width="16.421875" style="3" customWidth="1"/>
    <col min="10" max="16384" width="9.140625" style="2" customWidth="1"/>
  </cols>
  <sheetData>
    <row r="1" ht="13.5">
      <c r="A1" s="2" t="s">
        <v>207</v>
      </c>
    </row>
    <row r="3" spans="1:9" ht="27.75">
      <c r="A3" s="132" t="s">
        <v>13</v>
      </c>
      <c r="B3" s="132" t="s">
        <v>18</v>
      </c>
      <c r="C3" s="132" t="s">
        <v>15</v>
      </c>
      <c r="D3" s="188" t="s">
        <v>14</v>
      </c>
      <c r="E3" s="189" t="s">
        <v>10</v>
      </c>
      <c r="F3" s="190" t="str">
        <f>' Equipment ex '!E56</f>
        <v>Useful life</v>
      </c>
      <c r="G3" s="177" t="str">
        <f>' Equipment ex '!F56</f>
        <v>Share for ATM</v>
      </c>
      <c r="H3" s="188" t="s">
        <v>17</v>
      </c>
      <c r="I3" s="188" t="s">
        <v>49</v>
      </c>
    </row>
    <row r="4" spans="1:9" ht="13.5">
      <c r="A4" s="198" t="str">
        <f>' Equipment ex '!A57</f>
        <v>LV Sprayer</v>
      </c>
      <c r="B4" s="198"/>
      <c r="C4" s="198"/>
      <c r="D4" s="199"/>
      <c r="E4" s="199"/>
      <c r="F4" s="200"/>
      <c r="G4" s="201"/>
      <c r="H4" s="199"/>
      <c r="I4" s="198"/>
    </row>
    <row r="5" spans="1:11" ht="13.5">
      <c r="A5" s="191" t="str">
        <f>' Equipment ex '!A58</f>
        <v>     Curtis Dyna-Fog LV8</v>
      </c>
      <c r="B5" s="89" t="str">
        <f>' Equipment ex '!B58</f>
        <v>Orchard sprayer</v>
      </c>
      <c r="C5" s="191">
        <f>' Equipment ex '!C58</f>
        <v>2</v>
      </c>
      <c r="D5" s="194">
        <f>' Equipment ex '!D58</f>
        <v>30000</v>
      </c>
      <c r="E5" s="194">
        <f aca="true" t="shared" si="0" ref="E5:E17">C5*D5</f>
        <v>60000</v>
      </c>
      <c r="F5" s="202">
        <f>' Equipment ex '!E58</f>
        <v>7</v>
      </c>
      <c r="G5" s="203">
        <f>' Equipment ex '!F58</f>
        <v>0.1</v>
      </c>
      <c r="H5" s="194">
        <f>E5*G5</f>
        <v>6000</v>
      </c>
      <c r="I5" s="194">
        <f>PMT(3%,F5,-H5)</f>
        <v>963.0381225256318</v>
      </c>
      <c r="K5" s="144"/>
    </row>
    <row r="6" spans="1:9" ht="13.5">
      <c r="A6" s="191" t="str">
        <f>' Equipment ex '!A59</f>
        <v>     Buffalo Turbine CSM2</v>
      </c>
      <c r="B6" s="89" t="str">
        <f>' Equipment ex '!B59</f>
        <v>Mist Sprayer</v>
      </c>
      <c r="C6" s="191">
        <f>' Equipment ex '!C59</f>
        <v>0</v>
      </c>
      <c r="D6" s="194">
        <f>' Equipment ex '!D59</f>
        <v>30000</v>
      </c>
      <c r="E6" s="194">
        <f t="shared" si="0"/>
        <v>0</v>
      </c>
      <c r="F6" s="202">
        <f>' Equipment ex '!E59</f>
        <v>7</v>
      </c>
      <c r="G6" s="203">
        <f>' Equipment ex '!F59</f>
        <v>0.5</v>
      </c>
      <c r="H6" s="194">
        <f aca="true" t="shared" si="1" ref="H6:H17">E6*G6</f>
        <v>0</v>
      </c>
      <c r="I6" s="194">
        <f aca="true" t="shared" si="2" ref="I6:I17">PMT(3%,F6,-H6)</f>
        <v>0</v>
      </c>
    </row>
    <row r="7" spans="1:9" ht="13.5">
      <c r="A7" s="191" t="str">
        <f>' Equipment ex '!A60</f>
        <v>        Spray head</v>
      </c>
      <c r="B7" s="89" t="str">
        <f>' Equipment ex '!B60</f>
        <v>Rotary atomizing spray head</v>
      </c>
      <c r="C7" s="191">
        <f>' Equipment ex '!C60</f>
        <v>0</v>
      </c>
      <c r="D7" s="194">
        <f>' Equipment ex '!D60</f>
        <v>150</v>
      </c>
      <c r="E7" s="194">
        <f t="shared" si="0"/>
        <v>0</v>
      </c>
      <c r="F7" s="202">
        <f>' Equipment ex '!E60</f>
        <v>7</v>
      </c>
      <c r="G7" s="203">
        <f>' Equipment ex '!F60</f>
        <v>0.5</v>
      </c>
      <c r="H7" s="194">
        <f t="shared" si="1"/>
        <v>0</v>
      </c>
      <c r="I7" s="194">
        <f t="shared" si="2"/>
        <v>0</v>
      </c>
    </row>
    <row r="8" spans="1:9" ht="13.5">
      <c r="A8" s="191" t="str">
        <f>' Equipment ex '!A61</f>
        <v>   Clarke Cougar® </v>
      </c>
      <c r="B8" s="89" t="str">
        <f>' Equipment ex '!B61</f>
        <v>cold aerosol ULV generator</v>
      </c>
      <c r="C8" s="191">
        <f>' Equipment ex '!C61</f>
        <v>0</v>
      </c>
      <c r="D8" s="194">
        <f>' Equipment ex '!D61</f>
        <v>0</v>
      </c>
      <c r="E8" s="194">
        <f t="shared" si="0"/>
        <v>0</v>
      </c>
      <c r="F8" s="202">
        <f>' Equipment ex '!E61</f>
        <v>7</v>
      </c>
      <c r="G8" s="203">
        <f>' Equipment ex '!F61</f>
        <v>0</v>
      </c>
      <c r="H8" s="194">
        <f t="shared" si="1"/>
        <v>0</v>
      </c>
      <c r="I8" s="194"/>
    </row>
    <row r="9" spans="1:9" ht="27.75">
      <c r="A9" s="191" t="str">
        <f>' Equipment ex '!A62</f>
        <v>        AIMS Machine</v>
      </c>
      <c r="B9" s="89" t="str">
        <f>' Equipment ex '!B62</f>
        <v>A hot wire portable droplet counter</v>
      </c>
      <c r="C9" s="191">
        <f>' Equipment ex '!C62</f>
        <v>0</v>
      </c>
      <c r="D9" s="194">
        <f>' Equipment ex '!D62</f>
        <v>8000</v>
      </c>
      <c r="E9" s="194">
        <f t="shared" si="0"/>
        <v>0</v>
      </c>
      <c r="F9" s="202">
        <f>' Equipment ex '!E62</f>
        <v>7</v>
      </c>
      <c r="G9" s="203">
        <f>' Equipment ex '!F62</f>
        <v>1</v>
      </c>
      <c r="H9" s="194">
        <f t="shared" si="1"/>
        <v>0</v>
      </c>
      <c r="I9" s="194">
        <f t="shared" si="2"/>
        <v>0</v>
      </c>
    </row>
    <row r="10" spans="1:9" ht="42">
      <c r="A10" s="191" t="str">
        <f>' Equipment ex '!A63</f>
        <v>        SmartFlow system</v>
      </c>
      <c r="B10" s="89" t="str">
        <f>' Equipment ex '!B63</f>
        <v>Controls variable flow of adulticide over varying field conditions and speeds</v>
      </c>
      <c r="C10" s="191">
        <f>' Equipment ex '!C63</f>
        <v>0</v>
      </c>
      <c r="D10" s="194">
        <f>' Equipment ex '!D63</f>
        <v>1200</v>
      </c>
      <c r="E10" s="194">
        <f t="shared" si="0"/>
        <v>0</v>
      </c>
      <c r="F10" s="202">
        <f>' Equipment ex '!E63</f>
        <v>7</v>
      </c>
      <c r="G10" s="203">
        <f>' Equipment ex '!F63</f>
        <v>1</v>
      </c>
      <c r="H10" s="194">
        <f t="shared" si="1"/>
        <v>0</v>
      </c>
      <c r="I10" s="194">
        <f t="shared" si="2"/>
        <v>0</v>
      </c>
    </row>
    <row r="11" spans="1:9" ht="13.5">
      <c r="A11" s="191"/>
      <c r="B11" s="89"/>
      <c r="C11" s="191"/>
      <c r="D11" s="194"/>
      <c r="E11" s="194"/>
      <c r="F11" s="202"/>
      <c r="G11" s="203"/>
      <c r="H11" s="194"/>
      <c r="I11" s="194"/>
    </row>
    <row r="12" spans="1:9" ht="13.5">
      <c r="A12" s="198" t="str">
        <f>' Equipment ex '!A64</f>
        <v>Tracking equipment</v>
      </c>
      <c r="B12" s="89"/>
      <c r="C12" s="191">
        <f>' Equipment ex '!C64</f>
        <v>0</v>
      </c>
      <c r="D12" s="194">
        <f>' Equipment ex '!D64</f>
        <v>0</v>
      </c>
      <c r="E12" s="194">
        <f t="shared" si="0"/>
        <v>0</v>
      </c>
      <c r="F12" s="202">
        <v>7</v>
      </c>
      <c r="G12" s="203">
        <f>' Equipment ex '!F64</f>
        <v>0</v>
      </c>
      <c r="H12" s="194">
        <f t="shared" si="1"/>
        <v>0</v>
      </c>
      <c r="I12" s="194">
        <f t="shared" si="2"/>
        <v>0</v>
      </c>
    </row>
    <row r="13" spans="1:9" ht="55.5">
      <c r="A13" s="191" t="str">
        <f>' Equipment ex '!A65</f>
        <v>   DatamasterTM</v>
      </c>
      <c r="B13" s="89" t="str">
        <f>' Equipment ex '!B65</f>
        <v>Used to record location, miles driven/sprayed, amount of adulticide used, acres sprayed and average speed of vehicle</v>
      </c>
      <c r="C13" s="191">
        <f>' Equipment ex '!C65</f>
        <v>0</v>
      </c>
      <c r="D13" s="194">
        <f>' Equipment ex '!D65</f>
        <v>0</v>
      </c>
      <c r="E13" s="194">
        <f t="shared" si="0"/>
        <v>0</v>
      </c>
      <c r="F13" s="202">
        <v>7</v>
      </c>
      <c r="G13" s="203">
        <f>' Equipment ex '!F65</f>
        <v>0</v>
      </c>
      <c r="H13" s="194">
        <f t="shared" si="1"/>
        <v>0</v>
      </c>
      <c r="I13" s="194">
        <f t="shared" si="2"/>
        <v>0</v>
      </c>
    </row>
    <row r="14" spans="1:9" ht="13.5">
      <c r="A14" s="191"/>
      <c r="B14" s="89"/>
      <c r="C14" s="191"/>
      <c r="D14" s="194"/>
      <c r="E14" s="194"/>
      <c r="F14" s="202">
        <v>7</v>
      </c>
      <c r="G14" s="203"/>
      <c r="H14" s="194"/>
      <c r="I14" s="194">
        <f t="shared" si="2"/>
        <v>0</v>
      </c>
    </row>
    <row r="15" spans="1:9" ht="13.5">
      <c r="A15" s="198" t="str">
        <f>' Equipment ex '!A66</f>
        <v>Vehicles</v>
      </c>
      <c r="B15" s="89"/>
      <c r="C15" s="191"/>
      <c r="D15" s="194"/>
      <c r="E15" s="194"/>
      <c r="F15" s="202"/>
      <c r="G15" s="203"/>
      <c r="H15" s="194"/>
      <c r="I15" s="194"/>
    </row>
    <row r="16" spans="1:9" ht="27.75">
      <c r="A16" s="191" t="str">
        <f>' Equipment ex '!A67</f>
        <v>     Large pickup Truck</v>
      </c>
      <c r="B16" s="89" t="str">
        <f>' Equipment ex '!B67</f>
        <v>Large pickup truck to house the sprayer during application</v>
      </c>
      <c r="C16" s="191">
        <f>' Equipment ex '!C67</f>
        <v>2</v>
      </c>
      <c r="D16" s="194">
        <f>' Equipment ex '!D67</f>
        <v>12000</v>
      </c>
      <c r="E16" s="194">
        <f t="shared" si="0"/>
        <v>24000</v>
      </c>
      <c r="F16" s="202">
        <f>' Equipment ex '!E67</f>
        <v>10</v>
      </c>
      <c r="G16" s="203">
        <f>' Equipment ex '!F67</f>
        <v>0.01</v>
      </c>
      <c r="H16" s="194">
        <f t="shared" si="1"/>
        <v>240</v>
      </c>
      <c r="I16" s="194">
        <f t="shared" si="2"/>
        <v>28.1353215852383</v>
      </c>
    </row>
    <row r="17" spans="1:9" ht="27.75">
      <c r="A17" s="204" t="str">
        <f>' Equipment ex '!A68</f>
        <v>    Truck</v>
      </c>
      <c r="B17" s="96" t="str">
        <f>' Equipment ex '!B68</f>
        <v>Used to keep other vehicles at a safe distance from spray vehicle</v>
      </c>
      <c r="C17" s="204">
        <f>' Equipment ex '!C68</f>
        <v>2</v>
      </c>
      <c r="D17" s="205">
        <f>' Equipment ex '!D68</f>
        <v>15000</v>
      </c>
      <c r="E17" s="205">
        <f t="shared" si="0"/>
        <v>30000</v>
      </c>
      <c r="F17" s="206">
        <f>' Equipment ex '!E68</f>
        <v>10</v>
      </c>
      <c r="G17" s="207">
        <f>' Equipment ex '!F68</f>
        <v>0.01</v>
      </c>
      <c r="H17" s="205">
        <f t="shared" si="1"/>
        <v>300</v>
      </c>
      <c r="I17" s="205">
        <f t="shared" si="2"/>
        <v>35.16915198154788</v>
      </c>
    </row>
    <row r="18" spans="1:9" ht="13.5">
      <c r="A18" s="184" t="s">
        <v>10</v>
      </c>
      <c r="B18" s="184"/>
      <c r="C18" s="184"/>
      <c r="D18" s="195"/>
      <c r="E18" s="187"/>
      <c r="F18" s="208"/>
      <c r="G18" s="209"/>
      <c r="H18" s="195"/>
      <c r="I18" s="197">
        <f>SUM(I4:I17)</f>
        <v>1026.342596092418</v>
      </c>
    </row>
    <row r="19" spans="1:7" ht="13.5">
      <c r="A19" s="273" t="s">
        <v>233</v>
      </c>
      <c r="B19" s="273"/>
      <c r="F19" s="85"/>
      <c r="G19" s="81"/>
    </row>
    <row r="20" spans="1:7" ht="13.5">
      <c r="A20" s="134"/>
      <c r="B20" s="134"/>
      <c r="F20" s="85"/>
      <c r="G20" s="81"/>
    </row>
    <row r="21" spans="1:7" ht="13.5">
      <c r="A21" s="134"/>
      <c r="B21" s="134"/>
      <c r="F21" s="85"/>
      <c r="G21" s="81"/>
    </row>
    <row r="22" spans="1:7" ht="13.5">
      <c r="A22" s="134"/>
      <c r="B22" s="134"/>
      <c r="F22" s="85"/>
      <c r="G22" s="81"/>
    </row>
    <row r="23" spans="1:7" ht="13.5">
      <c r="A23" s="134"/>
      <c r="B23" s="134"/>
      <c r="F23" s="85"/>
      <c r="G23" s="81"/>
    </row>
    <row r="24" spans="1:7" ht="13.5">
      <c r="A24" s="134"/>
      <c r="B24" s="134"/>
      <c r="F24" s="85"/>
      <c r="G24" s="81"/>
    </row>
    <row r="25" spans="1:7" ht="13.5">
      <c r="A25" s="134"/>
      <c r="B25" s="134"/>
      <c r="F25" s="85"/>
      <c r="G25" s="81"/>
    </row>
    <row r="26" spans="1:7" ht="13.5">
      <c r="A26" s="134"/>
      <c r="B26" s="134"/>
      <c r="F26" s="85"/>
      <c r="G26" s="81"/>
    </row>
    <row r="27" spans="1:7" ht="13.5">
      <c r="A27" s="134"/>
      <c r="B27" s="134"/>
      <c r="F27" s="85"/>
      <c r="G27" s="81"/>
    </row>
    <row r="28" spans="1:7" ht="13.5">
      <c r="A28" s="134"/>
      <c r="B28" s="134"/>
      <c r="F28" s="85"/>
      <c r="G28" s="81"/>
    </row>
    <row r="29" spans="1:7" ht="13.5">
      <c r="A29" s="134"/>
      <c r="B29" s="134"/>
      <c r="F29" s="85"/>
      <c r="G29" s="81"/>
    </row>
    <row r="30" spans="1:7" ht="13.5">
      <c r="A30" s="134"/>
      <c r="B30" s="134"/>
      <c r="F30" s="85"/>
      <c r="G30" s="81"/>
    </row>
    <row r="31" spans="1:7" ht="13.5">
      <c r="A31" s="134"/>
      <c r="B31" s="134"/>
      <c r="F31" s="85"/>
      <c r="G31" s="81"/>
    </row>
    <row r="32" spans="2:7" ht="13.5">
      <c r="B32" s="2"/>
      <c r="F32" s="85"/>
      <c r="G32" s="81"/>
    </row>
    <row r="33" spans="2:7" ht="13.5">
      <c r="B33" s="2"/>
      <c r="F33" s="85"/>
      <c r="G33" s="81"/>
    </row>
    <row r="34" spans="2:7" ht="13.5">
      <c r="B34" s="2"/>
      <c r="F34" s="85"/>
      <c r="G34" s="81"/>
    </row>
    <row r="35" spans="2:7" ht="13.5">
      <c r="B35" s="2"/>
      <c r="F35" s="85"/>
      <c r="G35" s="81"/>
    </row>
    <row r="36" spans="1:7" ht="13.5">
      <c r="A36" s="2" t="s">
        <v>232</v>
      </c>
      <c r="B36" s="2"/>
      <c r="F36" s="85"/>
      <c r="G36" s="81"/>
    </row>
    <row r="37" spans="1:9" ht="55.5">
      <c r="A37" s="132" t="s">
        <v>13</v>
      </c>
      <c r="B37" s="132" t="s">
        <v>18</v>
      </c>
      <c r="C37" s="132" t="s">
        <v>15</v>
      </c>
      <c r="D37" s="188" t="s">
        <v>14</v>
      </c>
      <c r="E37" s="189" t="s">
        <v>10</v>
      </c>
      <c r="F37" s="190" t="s">
        <v>211</v>
      </c>
      <c r="G37" s="177" t="s">
        <v>212</v>
      </c>
      <c r="H37" s="188" t="s">
        <v>17</v>
      </c>
      <c r="I37" s="188" t="s">
        <v>49</v>
      </c>
    </row>
    <row r="38" spans="1:9" ht="13.5">
      <c r="A38" s="300" t="str">
        <f>Equipment!A5</f>
        <v>LV Sprayer</v>
      </c>
      <c r="B38" s="300"/>
      <c r="C38" s="300"/>
      <c r="D38" s="300"/>
      <c r="E38" s="300"/>
      <c r="F38" s="300"/>
      <c r="G38" s="300"/>
      <c r="H38" s="300"/>
      <c r="I38" s="300"/>
    </row>
    <row r="39" spans="1:9" ht="13.5">
      <c r="A39" s="191" t="str">
        <f>Equipment!A6</f>
        <v>     Curtis Dyna-Fog LV8</v>
      </c>
      <c r="B39" s="89" t="str">
        <f>Equipment!B6</f>
        <v>Orchard sprayer</v>
      </c>
      <c r="C39" s="191">
        <f>Equipment!C6</f>
        <v>0</v>
      </c>
      <c r="D39" s="191">
        <f>Equipment!D6</f>
        <v>0</v>
      </c>
      <c r="E39" s="183">
        <f aca="true" t="shared" si="3" ref="E39:E49">C39*D39</f>
        <v>0</v>
      </c>
      <c r="F39" s="192">
        <f>Equipment!E6</f>
        <v>7</v>
      </c>
      <c r="G39" s="193">
        <f>Equipment!F6</f>
        <v>0</v>
      </c>
      <c r="H39" s="194">
        <f aca="true" t="shared" si="4" ref="H39:H49">E39*G39</f>
        <v>0</v>
      </c>
      <c r="I39" s="194">
        <f aca="true" t="shared" si="5" ref="I39:I49">PMT(3%,F39,-H39)</f>
        <v>0</v>
      </c>
    </row>
    <row r="40" spans="1:9" ht="13.5">
      <c r="A40" s="191" t="str">
        <f>Equipment!A7</f>
        <v>     Buffalo Turbine CSM2</v>
      </c>
      <c r="B40" s="89" t="str">
        <f>Equipment!B7</f>
        <v>Mist Sprayer</v>
      </c>
      <c r="C40" s="191">
        <f>Equipment!C7</f>
        <v>0</v>
      </c>
      <c r="D40" s="191">
        <f>Equipment!D7</f>
        <v>0</v>
      </c>
      <c r="E40" s="183">
        <f t="shared" si="3"/>
        <v>0</v>
      </c>
      <c r="F40" s="192">
        <f>Equipment!E7</f>
        <v>7</v>
      </c>
      <c r="G40" s="193">
        <f>Equipment!F7</f>
        <v>0</v>
      </c>
      <c r="H40" s="194">
        <f t="shared" si="4"/>
        <v>0</v>
      </c>
      <c r="I40" s="194">
        <f t="shared" si="5"/>
        <v>0</v>
      </c>
    </row>
    <row r="41" spans="1:9" ht="13.5">
      <c r="A41" s="191" t="str">
        <f>Equipment!A8</f>
        <v>        Spray head</v>
      </c>
      <c r="B41" s="89" t="str">
        <f>Equipment!B8</f>
        <v>Rotary atomizing spray head</v>
      </c>
      <c r="C41" s="191">
        <f>Equipment!C8</f>
        <v>0</v>
      </c>
      <c r="D41" s="191">
        <f>Equipment!D8</f>
        <v>0</v>
      </c>
      <c r="E41" s="183">
        <f t="shared" si="3"/>
        <v>0</v>
      </c>
      <c r="F41" s="192">
        <f>Equipment!E8</f>
        <v>7</v>
      </c>
      <c r="G41" s="193">
        <f>Equipment!F8</f>
        <v>0</v>
      </c>
      <c r="H41" s="194">
        <f t="shared" si="4"/>
        <v>0</v>
      </c>
      <c r="I41" s="194">
        <f t="shared" si="5"/>
        <v>0</v>
      </c>
    </row>
    <row r="42" spans="1:9" ht="13.5">
      <c r="A42" s="191" t="str">
        <f>Equipment!A9</f>
        <v>   Clarke Cougar® </v>
      </c>
      <c r="B42" s="89" t="str">
        <f>Equipment!B9</f>
        <v>cold aerosol ULV generator</v>
      </c>
      <c r="C42" s="191">
        <f>Equipment!C9</f>
        <v>0</v>
      </c>
      <c r="D42" s="191">
        <f>Equipment!D9</f>
        <v>0</v>
      </c>
      <c r="E42" s="183">
        <f t="shared" si="3"/>
        <v>0</v>
      </c>
      <c r="F42" s="192">
        <f>Equipment!E9</f>
        <v>7</v>
      </c>
      <c r="G42" s="193">
        <f>Equipment!F9</f>
        <v>0</v>
      </c>
      <c r="H42" s="194">
        <f t="shared" si="4"/>
        <v>0</v>
      </c>
      <c r="I42" s="194">
        <f t="shared" si="5"/>
        <v>0</v>
      </c>
    </row>
    <row r="43" spans="1:9" ht="27.75">
      <c r="A43" s="191" t="str">
        <f>Equipment!A10</f>
        <v>        AIMS Machine</v>
      </c>
      <c r="B43" s="89" t="str">
        <f>Equipment!B10</f>
        <v>A hot wire portable droplet counter</v>
      </c>
      <c r="C43" s="191">
        <f>Equipment!C10</f>
        <v>0</v>
      </c>
      <c r="D43" s="191">
        <f>Equipment!D10</f>
        <v>0</v>
      </c>
      <c r="E43" s="183">
        <f t="shared" si="3"/>
        <v>0</v>
      </c>
      <c r="F43" s="192">
        <f>Equipment!E10</f>
        <v>7</v>
      </c>
      <c r="G43" s="193">
        <f>Equipment!F10</f>
        <v>0</v>
      </c>
      <c r="H43" s="194">
        <f t="shared" si="4"/>
        <v>0</v>
      </c>
      <c r="I43" s="194">
        <f t="shared" si="5"/>
        <v>0</v>
      </c>
    </row>
    <row r="44" spans="1:9" ht="42">
      <c r="A44" s="191" t="str">
        <f>Equipment!A11</f>
        <v>        SmartFlow system</v>
      </c>
      <c r="B44" s="89" t="str">
        <f>Equipment!B11</f>
        <v>Control variable flow of adulticide over varying field conditions</v>
      </c>
      <c r="C44" s="191">
        <f>Equipment!C11</f>
        <v>0</v>
      </c>
      <c r="D44" s="191">
        <f>Equipment!D11</f>
        <v>0</v>
      </c>
      <c r="E44" s="183">
        <f t="shared" si="3"/>
        <v>0</v>
      </c>
      <c r="F44" s="192">
        <f>Equipment!E11</f>
        <v>7</v>
      </c>
      <c r="G44" s="193">
        <f>Equipment!F11</f>
        <v>0</v>
      </c>
      <c r="H44" s="194">
        <f t="shared" si="4"/>
        <v>0</v>
      </c>
      <c r="I44" s="194">
        <f t="shared" si="5"/>
        <v>0</v>
      </c>
    </row>
    <row r="45" spans="1:9" ht="13.5">
      <c r="A45" s="301" t="str">
        <f>Equipment!A12</f>
        <v>Tracking equipment</v>
      </c>
      <c r="B45" s="301"/>
      <c r="C45" s="301"/>
      <c r="D45" s="301"/>
      <c r="E45" s="301"/>
      <c r="F45" s="301"/>
      <c r="G45" s="301"/>
      <c r="H45" s="301"/>
      <c r="I45" s="301"/>
    </row>
    <row r="46" spans="1:9" ht="55.5">
      <c r="A46" s="191" t="str">
        <f>Equipment!A13</f>
        <v>    DatamasterTM</v>
      </c>
      <c r="B46" s="89" t="str">
        <f>Equipment!B13</f>
        <v>Used to record location, miles driven/sprayed, amount of adulticide used, acres sprayed and average speed of vehicle</v>
      </c>
      <c r="C46" s="191">
        <f>Equipment!C13</f>
        <v>0</v>
      </c>
      <c r="D46" s="191">
        <f>Equipment!D13</f>
        <v>0</v>
      </c>
      <c r="E46" s="183">
        <f t="shared" si="3"/>
        <v>0</v>
      </c>
      <c r="F46" s="192">
        <f>Equipment!E13</f>
        <v>7</v>
      </c>
      <c r="G46" s="193">
        <f>Equipment!F13</f>
        <v>0</v>
      </c>
      <c r="H46" s="194">
        <f t="shared" si="4"/>
        <v>0</v>
      </c>
      <c r="I46" s="194">
        <f t="shared" si="5"/>
        <v>0</v>
      </c>
    </row>
    <row r="47" spans="1:9" ht="13.5">
      <c r="A47" s="301" t="str">
        <f>Equipment!A14</f>
        <v>Vehicles</v>
      </c>
      <c r="B47" s="301"/>
      <c r="C47" s="301"/>
      <c r="D47" s="301"/>
      <c r="E47" s="301"/>
      <c r="F47" s="301"/>
      <c r="G47" s="301"/>
      <c r="H47" s="301"/>
      <c r="I47" s="301"/>
    </row>
    <row r="48" spans="1:9" ht="27.75">
      <c r="A48" s="191" t="str">
        <f>Equipment!A15</f>
        <v>     Large pickup Truck</v>
      </c>
      <c r="B48" s="89" t="str">
        <f>Equipment!B15</f>
        <v>Large pickup truck to house the sprayer during application</v>
      </c>
      <c r="C48" s="191">
        <f>Equipment!C15</f>
        <v>0</v>
      </c>
      <c r="D48" s="191">
        <f>Equipment!D15</f>
        <v>0</v>
      </c>
      <c r="E48" s="183">
        <f t="shared" si="3"/>
        <v>0</v>
      </c>
      <c r="F48" s="192">
        <f>Equipment!E15</f>
        <v>10</v>
      </c>
      <c r="G48" s="193">
        <f>Equipment!F15</f>
        <v>0</v>
      </c>
      <c r="H48" s="194">
        <f t="shared" si="4"/>
        <v>0</v>
      </c>
      <c r="I48" s="194">
        <f t="shared" si="5"/>
        <v>0</v>
      </c>
    </row>
    <row r="49" spans="1:9" ht="27.75">
      <c r="A49" s="191" t="str">
        <f>Equipment!A16</f>
        <v>    Truck</v>
      </c>
      <c r="B49" s="89" t="str">
        <f>Equipment!B16</f>
        <v>Used to keep other vehicles at a safe distance from spray vehicle</v>
      </c>
      <c r="C49" s="191">
        <f>Equipment!C16</f>
        <v>0</v>
      </c>
      <c r="D49" s="191">
        <f>Equipment!D16</f>
        <v>0</v>
      </c>
      <c r="E49" s="183">
        <f t="shared" si="3"/>
        <v>0</v>
      </c>
      <c r="F49" s="192">
        <f>Equipment!E16</f>
        <v>10</v>
      </c>
      <c r="G49" s="193">
        <f>Equipment!F16</f>
        <v>0</v>
      </c>
      <c r="H49" s="194">
        <f t="shared" si="4"/>
        <v>0</v>
      </c>
      <c r="I49" s="194">
        <f t="shared" si="5"/>
        <v>0</v>
      </c>
    </row>
    <row r="50" spans="1:9" ht="13.5">
      <c r="A50" s="184" t="s">
        <v>19</v>
      </c>
      <c r="B50" s="185"/>
      <c r="C50" s="184"/>
      <c r="D50" s="195"/>
      <c r="E50" s="187"/>
      <c r="F50" s="196"/>
      <c r="G50" s="184"/>
      <c r="H50" s="195"/>
      <c r="I50" s="197">
        <f>SUM(I38:I49)</f>
        <v>0</v>
      </c>
    </row>
    <row r="51" ht="13.5">
      <c r="A51" s="27" t="s">
        <v>220</v>
      </c>
    </row>
  </sheetData>
  <sheetProtection password="98A7" sheet="1"/>
  <mergeCells count="4">
    <mergeCell ref="A38:I38"/>
    <mergeCell ref="A45:I45"/>
    <mergeCell ref="A47:I47"/>
    <mergeCell ref="A19:B19"/>
  </mergeCells>
  <hyperlinks>
    <hyperlink ref="A51" location="Equipment!A5" display="Back to equipment calculation"/>
    <hyperlink ref="A19" location="' Equipment '!A59" display="Back to Equipment costing example"/>
    <hyperlink ref="A19:B19" location="' Equipment ex '!A57" display="Back to equipment costing example"/>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theme="9" tint="-0.24997000396251678"/>
  </sheetPr>
  <dimension ref="A1:M25"/>
  <sheetViews>
    <sheetView workbookViewId="0" topLeftCell="A1">
      <selection activeCell="A23" sqref="A23:M25"/>
    </sheetView>
  </sheetViews>
  <sheetFormatPr defaultColWidth="9.140625" defaultRowHeight="15"/>
  <cols>
    <col min="1" max="16384" width="9.140625" style="2" customWidth="1"/>
  </cols>
  <sheetData>
    <row r="1" spans="1:10" ht="13.5">
      <c r="A1" s="260" t="s">
        <v>180</v>
      </c>
      <c r="B1" s="260"/>
      <c r="C1" s="260"/>
      <c r="E1" s="261" t="s">
        <v>336</v>
      </c>
      <c r="F1" s="261"/>
      <c r="H1" s="260" t="s">
        <v>337</v>
      </c>
      <c r="I1" s="260"/>
      <c r="J1" s="260"/>
    </row>
    <row r="3" ht="15.75">
      <c r="F3" s="123" t="s">
        <v>238</v>
      </c>
    </row>
    <row r="5" spans="1:13" ht="13.5">
      <c r="A5" s="255" t="s">
        <v>419</v>
      </c>
      <c r="B5" s="255"/>
      <c r="C5" s="255"/>
      <c r="D5" s="255"/>
      <c r="E5" s="255"/>
      <c r="F5" s="255"/>
      <c r="G5" s="255"/>
      <c r="H5" s="255"/>
      <c r="I5" s="255"/>
      <c r="J5" s="255"/>
      <c r="K5" s="255"/>
      <c r="L5" s="255"/>
      <c r="M5" s="255"/>
    </row>
    <row r="6" spans="1:13" ht="13.5">
      <c r="A6" s="255"/>
      <c r="B6" s="255"/>
      <c r="C6" s="255"/>
      <c r="D6" s="255"/>
      <c r="E6" s="255"/>
      <c r="F6" s="255"/>
      <c r="G6" s="255"/>
      <c r="H6" s="255"/>
      <c r="I6" s="255"/>
      <c r="J6" s="255"/>
      <c r="K6" s="255"/>
      <c r="L6" s="255"/>
      <c r="M6" s="255"/>
    </row>
    <row r="7" spans="1:13" ht="13.5">
      <c r="A7" s="255"/>
      <c r="B7" s="255"/>
      <c r="C7" s="255"/>
      <c r="D7" s="255"/>
      <c r="E7" s="255"/>
      <c r="F7" s="255"/>
      <c r="G7" s="255"/>
      <c r="H7" s="255"/>
      <c r="I7" s="255"/>
      <c r="J7" s="255"/>
      <c r="K7" s="255"/>
      <c r="L7" s="255"/>
      <c r="M7" s="255"/>
    </row>
    <row r="8" spans="1:13" ht="13.5">
      <c r="A8" s="255"/>
      <c r="B8" s="255"/>
      <c r="C8" s="255"/>
      <c r="D8" s="255"/>
      <c r="E8" s="255"/>
      <c r="F8" s="255"/>
      <c r="G8" s="255"/>
      <c r="H8" s="255"/>
      <c r="I8" s="255"/>
      <c r="J8" s="255"/>
      <c r="K8" s="255"/>
      <c r="L8" s="255"/>
      <c r="M8" s="255"/>
    </row>
    <row r="9" spans="1:13" ht="13.5">
      <c r="A9" s="255"/>
      <c r="B9" s="255"/>
      <c r="C9" s="255"/>
      <c r="D9" s="255"/>
      <c r="E9" s="255"/>
      <c r="F9" s="255"/>
      <c r="G9" s="255"/>
      <c r="H9" s="255"/>
      <c r="I9" s="255"/>
      <c r="J9" s="255"/>
      <c r="K9" s="255"/>
      <c r="L9" s="255"/>
      <c r="M9" s="255"/>
    </row>
    <row r="10" spans="1:13" ht="13.5">
      <c r="A10" s="73"/>
      <c r="B10" s="73"/>
      <c r="C10" s="73"/>
      <c r="D10" s="73"/>
      <c r="E10" s="73"/>
      <c r="F10" s="73"/>
      <c r="G10" s="73"/>
      <c r="H10" s="73"/>
      <c r="I10" s="73"/>
      <c r="J10" s="73"/>
      <c r="K10" s="73"/>
      <c r="L10" s="73"/>
      <c r="M10" s="73"/>
    </row>
    <row r="11" spans="1:13" ht="15" customHeight="1">
      <c r="A11" s="255" t="s">
        <v>348</v>
      </c>
      <c r="B11" s="255"/>
      <c r="C11" s="255"/>
      <c r="D11" s="255"/>
      <c r="E11" s="255"/>
      <c r="F11" s="255"/>
      <c r="G11" s="255"/>
      <c r="H11" s="255"/>
      <c r="I11" s="255"/>
      <c r="J11" s="255"/>
      <c r="K11" s="255"/>
      <c r="L11" s="255"/>
      <c r="M11" s="255"/>
    </row>
    <row r="12" spans="1:13" ht="13.5">
      <c r="A12" s="255"/>
      <c r="B12" s="255"/>
      <c r="C12" s="255"/>
      <c r="D12" s="255"/>
      <c r="E12" s="255"/>
      <c r="F12" s="255"/>
      <c r="G12" s="255"/>
      <c r="H12" s="255"/>
      <c r="I12" s="255"/>
      <c r="J12" s="255"/>
      <c r="K12" s="255"/>
      <c r="L12" s="255"/>
      <c r="M12" s="255"/>
    </row>
    <row r="13" spans="1:13" ht="13.5">
      <c r="A13" s="255"/>
      <c r="B13" s="255"/>
      <c r="C13" s="255"/>
      <c r="D13" s="255"/>
      <c r="E13" s="255"/>
      <c r="F13" s="255"/>
      <c r="G13" s="255"/>
      <c r="H13" s="255"/>
      <c r="I13" s="255"/>
      <c r="J13" s="255"/>
      <c r="K13" s="255"/>
      <c r="L13" s="255"/>
      <c r="M13" s="255"/>
    </row>
    <row r="14" spans="1:13" ht="13.5">
      <c r="A14" s="73"/>
      <c r="B14" s="73"/>
      <c r="C14" s="73"/>
      <c r="D14" s="73"/>
      <c r="E14" s="73"/>
      <c r="F14" s="73"/>
      <c r="G14" s="73"/>
      <c r="H14" s="73"/>
      <c r="I14" s="73"/>
      <c r="J14" s="73"/>
      <c r="K14" s="73"/>
      <c r="L14" s="73"/>
      <c r="M14" s="73"/>
    </row>
    <row r="15" spans="1:13" ht="13.5">
      <c r="A15" s="255" t="s">
        <v>420</v>
      </c>
      <c r="B15" s="255"/>
      <c r="C15" s="255"/>
      <c r="D15" s="255"/>
      <c r="E15" s="255"/>
      <c r="F15" s="255"/>
      <c r="G15" s="255"/>
      <c r="H15" s="255"/>
      <c r="I15" s="255"/>
      <c r="J15" s="255"/>
      <c r="K15" s="255"/>
      <c r="L15" s="255"/>
      <c r="M15" s="255"/>
    </row>
    <row r="16" spans="1:13" ht="13.5">
      <c r="A16" s="255"/>
      <c r="B16" s="255"/>
      <c r="C16" s="255"/>
      <c r="D16" s="255"/>
      <c r="E16" s="255"/>
      <c r="F16" s="255"/>
      <c r="G16" s="255"/>
      <c r="H16" s="255"/>
      <c r="I16" s="255"/>
      <c r="J16" s="255"/>
      <c r="K16" s="255"/>
      <c r="L16" s="255"/>
      <c r="M16" s="255"/>
    </row>
    <row r="17" spans="1:13" ht="13.5">
      <c r="A17" s="255"/>
      <c r="B17" s="255"/>
      <c r="C17" s="255"/>
      <c r="D17" s="255"/>
      <c r="E17" s="255"/>
      <c r="F17" s="255"/>
      <c r="G17" s="255"/>
      <c r="H17" s="255"/>
      <c r="I17" s="255"/>
      <c r="J17" s="255"/>
      <c r="K17" s="255"/>
      <c r="L17" s="255"/>
      <c r="M17" s="255"/>
    </row>
    <row r="19" spans="1:13" ht="15" customHeight="1">
      <c r="A19" s="259" t="s">
        <v>349</v>
      </c>
      <c r="B19" s="259"/>
      <c r="C19" s="259"/>
      <c r="D19" s="259"/>
      <c r="E19" s="259"/>
      <c r="F19" s="259"/>
      <c r="G19" s="259"/>
      <c r="H19" s="259"/>
      <c r="I19" s="259"/>
      <c r="J19" s="259"/>
      <c r="K19" s="259"/>
      <c r="L19" s="259"/>
      <c r="M19" s="259"/>
    </row>
    <row r="20" spans="1:13" ht="13.5">
      <c r="A20" s="259"/>
      <c r="B20" s="259"/>
      <c r="C20" s="259"/>
      <c r="D20" s="259"/>
      <c r="E20" s="259"/>
      <c r="F20" s="259"/>
      <c r="G20" s="259"/>
      <c r="H20" s="259"/>
      <c r="I20" s="259"/>
      <c r="J20" s="259"/>
      <c r="K20" s="259"/>
      <c r="L20" s="259"/>
      <c r="M20" s="259"/>
    </row>
    <row r="21" spans="1:13" ht="13.5">
      <c r="A21" s="259"/>
      <c r="B21" s="259"/>
      <c r="C21" s="259"/>
      <c r="D21" s="259"/>
      <c r="E21" s="259"/>
      <c r="F21" s="259"/>
      <c r="G21" s="259"/>
      <c r="H21" s="259"/>
      <c r="I21" s="259"/>
      <c r="J21" s="259"/>
      <c r="K21" s="259"/>
      <c r="L21" s="259"/>
      <c r="M21" s="259"/>
    </row>
    <row r="23" spans="1:13" ht="72" customHeight="1">
      <c r="A23" s="258" t="s">
        <v>453</v>
      </c>
      <c r="B23" s="258"/>
      <c r="C23" s="258"/>
      <c r="D23" s="258"/>
      <c r="E23" s="258"/>
      <c r="F23" s="258"/>
      <c r="G23" s="258"/>
      <c r="H23" s="258"/>
      <c r="I23" s="258"/>
      <c r="J23" s="258"/>
      <c r="K23" s="258"/>
      <c r="L23" s="258"/>
      <c r="M23" s="258"/>
    </row>
    <row r="24" spans="1:13" ht="13.5">
      <c r="A24" s="258"/>
      <c r="B24" s="258"/>
      <c r="C24" s="258"/>
      <c r="D24" s="258"/>
      <c r="E24" s="258"/>
      <c r="F24" s="258"/>
      <c r="G24" s="258"/>
      <c r="H24" s="258"/>
      <c r="I24" s="258"/>
      <c r="J24" s="258"/>
      <c r="K24" s="258"/>
      <c r="L24" s="258"/>
      <c r="M24" s="258"/>
    </row>
    <row r="25" spans="1:13" ht="20.25" customHeight="1">
      <c r="A25" s="258"/>
      <c r="B25" s="258"/>
      <c r="C25" s="258"/>
      <c r="D25" s="258"/>
      <c r="E25" s="258"/>
      <c r="F25" s="258"/>
      <c r="G25" s="258"/>
      <c r="H25" s="258"/>
      <c r="I25" s="258"/>
      <c r="J25" s="258"/>
      <c r="K25" s="258"/>
      <c r="L25" s="258"/>
      <c r="M25" s="258"/>
    </row>
  </sheetData>
  <sheetProtection/>
  <mergeCells count="8">
    <mergeCell ref="A23:M25"/>
    <mergeCell ref="A5:M9"/>
    <mergeCell ref="A11:M13"/>
    <mergeCell ref="A19:M21"/>
    <mergeCell ref="A15:M17"/>
    <mergeCell ref="A1:C1"/>
    <mergeCell ref="E1:F1"/>
    <mergeCell ref="H1:J1"/>
  </mergeCells>
  <hyperlinks>
    <hyperlink ref="A1" location="TOC!A1" display="Go to Table of Contents"/>
    <hyperlink ref="E1" location="Strategy!A1" display="Go to Strategies"/>
    <hyperlink ref="H1" location="'Personnel ex'!A1" display="Go to Personnel Instructions"/>
  </hyperlinks>
  <printOptions/>
  <pageMargins left="0.7" right="0.7" top="0.75" bottom="0.75" header="0.3" footer="0.3"/>
  <pageSetup horizontalDpi="600" verticalDpi="600" orientation="landscape"/>
</worksheet>
</file>

<file path=xl/worksheets/sheet20.xml><?xml version="1.0" encoding="utf-8"?>
<worksheet xmlns="http://schemas.openxmlformats.org/spreadsheetml/2006/main" xmlns:r="http://schemas.openxmlformats.org/officeDocument/2006/relationships">
  <sheetPr>
    <tabColor theme="5" tint="-0.24997000396251678"/>
  </sheetPr>
  <dimension ref="A1:K60"/>
  <sheetViews>
    <sheetView workbookViewId="0" topLeftCell="A1">
      <selection activeCell="A27" sqref="A27"/>
    </sheetView>
  </sheetViews>
  <sheetFormatPr defaultColWidth="9.140625" defaultRowHeight="15"/>
  <cols>
    <col min="1" max="2" width="21.421875" style="73" customWidth="1"/>
    <col min="3" max="3" width="15.140625" style="2" customWidth="1"/>
    <col min="4" max="6" width="10.7109375" style="73" customWidth="1"/>
    <col min="7" max="7" width="9.140625" style="73" customWidth="1"/>
    <col min="8" max="8" width="9.140625" style="3" customWidth="1"/>
    <col min="9" max="9" width="11.28125" style="3" customWidth="1"/>
    <col min="10" max="10" width="11.28125" style="84" customWidth="1"/>
    <col min="11" max="11" width="11.28125" style="3" customWidth="1"/>
    <col min="12" max="16384" width="9.140625" style="2" customWidth="1"/>
  </cols>
  <sheetData>
    <row r="1" ht="13.5">
      <c r="A1" s="73" t="s">
        <v>26</v>
      </c>
    </row>
    <row r="2" spans="1:11" ht="50.25" customHeight="1">
      <c r="A2" s="158" t="str">
        <f>'Materials ex '!A38</f>
        <v>Items</v>
      </c>
      <c r="B2" s="158" t="str">
        <f>'Materials ex '!B38</f>
        <v>Application Rate</v>
      </c>
      <c r="C2" s="158" t="str">
        <f>'Materials ex '!C38</f>
        <v>Select materials to be used by writing 1 </v>
      </c>
      <c r="D2" s="158" t="str">
        <f>'Materials ex '!D38</f>
        <v>Unit</v>
      </c>
      <c r="E2" s="158" t="str">
        <f>'Materials ex '!F38</f>
        <v>Contents unit</v>
      </c>
      <c r="F2" s="158" t="str">
        <f>'Materials ex '!E38</f>
        <v>Net contents </v>
      </c>
      <c r="G2" s="158" t="str">
        <f>'Materials ex '!G38</f>
        <v>Unit per Acre</v>
      </c>
      <c r="H2" s="159" t="str">
        <f>'Materials ex '!H38</f>
        <v>Unit cost</v>
      </c>
      <c r="I2" s="159" t="s">
        <v>76</v>
      </c>
      <c r="J2" s="210" t="s">
        <v>41</v>
      </c>
      <c r="K2" s="211" t="s">
        <v>42</v>
      </c>
    </row>
    <row r="3" spans="1:11" ht="15" customHeight="1">
      <c r="A3" s="146" t="str">
        <f>'Materials ex '!A39</f>
        <v>Larvicide</v>
      </c>
      <c r="B3" s="146"/>
      <c r="C3" s="146"/>
      <c r="D3" s="146"/>
      <c r="E3" s="146"/>
      <c r="F3" s="146"/>
      <c r="G3" s="146"/>
      <c r="H3" s="220"/>
      <c r="I3" s="212"/>
      <c r="J3" s="213"/>
      <c r="K3" s="214"/>
    </row>
    <row r="4" spans="1:11" ht="15" customHeight="1">
      <c r="A4" s="146" t="str">
        <f>'Materials ex '!A40</f>
        <v>    VectoBac WDG</v>
      </c>
      <c r="B4" s="146" t="str">
        <f>'Materials ex '!B40</f>
        <v>0.714 lb/acre</v>
      </c>
      <c r="C4" s="146">
        <f>'Materials ex '!C40</f>
        <v>1</v>
      </c>
      <c r="D4" s="146" t="str">
        <f>'Materials ex '!D40</f>
        <v>Container</v>
      </c>
      <c r="E4" s="146" t="str">
        <f>'Materials ex '!F40</f>
        <v>Pound</v>
      </c>
      <c r="F4" s="146">
        <f>'Materials ex '!E40</f>
        <v>1</v>
      </c>
      <c r="G4" s="146">
        <f>'Materials ex '!G40</f>
        <v>0.714</v>
      </c>
      <c r="H4" s="220">
        <f>'Materials ex '!H40</f>
        <v>33</v>
      </c>
      <c r="I4" s="212">
        <f>H4*G4</f>
        <v>23.561999999999998</v>
      </c>
      <c r="J4" s="221">
        <f>'Area con'!$B$9</f>
        <v>100</v>
      </c>
      <c r="K4" s="214">
        <f>C4*I4*J4</f>
        <v>2356.2</v>
      </c>
    </row>
    <row r="5" spans="1:11" ht="15" customHeight="1">
      <c r="A5" s="146" t="str">
        <f>'Materials ex '!A41</f>
        <v>    VectoBac WDG</v>
      </c>
      <c r="B5" s="146" t="str">
        <f>'Materials ex '!B41</f>
        <v>0.357 lb/acre</v>
      </c>
      <c r="C5" s="146">
        <f>'Materials ex '!C41</f>
        <v>0</v>
      </c>
      <c r="D5" s="146" t="str">
        <f>'Materials ex '!D41</f>
        <v>Container</v>
      </c>
      <c r="E5" s="146" t="str">
        <f>'Materials ex '!F41</f>
        <v>Pound</v>
      </c>
      <c r="F5" s="146">
        <f>'Materials ex '!E41</f>
        <v>1</v>
      </c>
      <c r="G5" s="146">
        <f>'Materials ex '!G41</f>
        <v>0.357</v>
      </c>
      <c r="H5" s="220">
        <f>'Materials ex '!H41</f>
        <v>33</v>
      </c>
      <c r="I5" s="212">
        <f aca="true" t="shared" si="0" ref="I5:I11">H5*G5</f>
        <v>11.780999999999999</v>
      </c>
      <c r="J5" s="221">
        <f>'Area con'!$B$9</f>
        <v>100</v>
      </c>
      <c r="K5" s="214">
        <f aca="true" t="shared" si="1" ref="K5:K11">C5*I5*J5</f>
        <v>0</v>
      </c>
    </row>
    <row r="6" spans="1:11" ht="15" customHeight="1">
      <c r="A6" s="146" t="str">
        <f>'Materials ex '!A42</f>
        <v>    Altosid SR-5</v>
      </c>
      <c r="B6" s="146" t="str">
        <f>'Materials ex '!B42</f>
        <v>4 oz/per Acre</v>
      </c>
      <c r="C6" s="146">
        <f>'Materials ex '!C42</f>
        <v>0</v>
      </c>
      <c r="D6" s="146" t="str">
        <f>'Materials ex '!D42</f>
        <v>Gallon Jug</v>
      </c>
      <c r="E6" s="146" t="str">
        <f>'Materials ex '!F42</f>
        <v>Ounce</v>
      </c>
      <c r="F6" s="146">
        <f>'Materials ex '!E42</f>
        <v>2.5</v>
      </c>
      <c r="G6" s="146">
        <f>'Materials ex '!G42</f>
        <v>4</v>
      </c>
      <c r="H6" s="220">
        <f>'Materials ex '!H42</f>
        <v>241.25</v>
      </c>
      <c r="I6" s="212">
        <f t="shared" si="0"/>
        <v>965</v>
      </c>
      <c r="J6" s="221">
        <f>'Area con'!$B$9</f>
        <v>100</v>
      </c>
      <c r="K6" s="214">
        <f t="shared" si="1"/>
        <v>0</v>
      </c>
    </row>
    <row r="7" spans="1:11" ht="15" customHeight="1">
      <c r="A7" s="146" t="str">
        <f>'Materials ex '!A43</f>
        <v>    Altosid SR-20</v>
      </c>
      <c r="B7" s="146" t="str">
        <f>'Materials ex '!B43</f>
        <v>1 oz/per Acre</v>
      </c>
      <c r="C7" s="146">
        <f>'Materials ex '!C43</f>
        <v>0</v>
      </c>
      <c r="D7" s="146" t="str">
        <f>'Materials ex '!D43</f>
        <v>Gallon Jug</v>
      </c>
      <c r="E7" s="146" t="str">
        <f>'Materials ex '!F43</f>
        <v>Ounce</v>
      </c>
      <c r="F7" s="146">
        <f>'Materials ex '!E43</f>
        <v>2.5</v>
      </c>
      <c r="G7" s="146">
        <f>'Materials ex '!G43</f>
        <v>1</v>
      </c>
      <c r="H7" s="220">
        <f>'Materials ex '!H43</f>
        <v>241.45</v>
      </c>
      <c r="I7" s="212">
        <f t="shared" si="0"/>
        <v>241.45</v>
      </c>
      <c r="J7" s="221">
        <f>'Area con'!$B$9</f>
        <v>100</v>
      </c>
      <c r="K7" s="214">
        <f t="shared" si="1"/>
        <v>0</v>
      </c>
    </row>
    <row r="8" spans="1:11" ht="15" customHeight="1">
      <c r="A8" s="146"/>
      <c r="B8" s="146"/>
      <c r="C8" s="146"/>
      <c r="D8" s="146"/>
      <c r="E8" s="146"/>
      <c r="F8" s="146"/>
      <c r="G8" s="146"/>
      <c r="H8" s="220"/>
      <c r="I8" s="212"/>
      <c r="J8" s="213"/>
      <c r="K8" s="214"/>
    </row>
    <row r="9" spans="1:11" ht="15" customHeight="1">
      <c r="A9" s="146" t="str">
        <f>'Materials ex '!A45</f>
        <v>Adulticide</v>
      </c>
      <c r="B9" s="146"/>
      <c r="C9" s="146"/>
      <c r="D9" s="146"/>
      <c r="E9" s="146"/>
      <c r="F9" s="146"/>
      <c r="G9" s="146"/>
      <c r="H9" s="220"/>
      <c r="I9" s="212"/>
      <c r="J9" s="213"/>
      <c r="K9" s="214"/>
    </row>
    <row r="10" spans="1:11" ht="15" customHeight="1">
      <c r="A10" s="146" t="str">
        <f>'Materials ex '!A46</f>
        <v>    DUET</v>
      </c>
      <c r="B10" s="146" t="str">
        <f>'Materials ex '!B46</f>
        <v>1.23 oz/ac</v>
      </c>
      <c r="C10" s="146">
        <f>'Materials ex '!C46</f>
        <v>0</v>
      </c>
      <c r="D10" s="146" t="str">
        <f>'Materials ex '!D46</f>
        <v>Gallon Jug</v>
      </c>
      <c r="E10" s="146" t="str">
        <f>'Materials ex '!F46</f>
        <v>Ounce</v>
      </c>
      <c r="F10" s="146">
        <f>'Materials ex '!E46</f>
        <v>2.5</v>
      </c>
      <c r="G10" s="146">
        <f>'Materials ex '!G46</f>
        <v>1.23</v>
      </c>
      <c r="H10" s="220">
        <f>'Materials ex '!H46</f>
        <v>198</v>
      </c>
      <c r="I10" s="212">
        <f t="shared" si="0"/>
        <v>243.54</v>
      </c>
      <c r="J10" s="221">
        <f>'Area con'!$B$9</f>
        <v>100</v>
      </c>
      <c r="K10" s="214">
        <f t="shared" si="1"/>
        <v>0</v>
      </c>
    </row>
    <row r="11" spans="1:11" ht="15" customHeight="1">
      <c r="A11" s="146" t="str">
        <f>'Materials ex '!A47</f>
        <v>    DUET</v>
      </c>
      <c r="B11" s="146" t="str">
        <f>'Materials ex '!B47</f>
        <v>.61 oz/ac</v>
      </c>
      <c r="C11" s="146">
        <f>'Materials ex '!C47</f>
        <v>0</v>
      </c>
      <c r="D11" s="146" t="str">
        <f>'Materials ex '!D47</f>
        <v>Gallon Jug</v>
      </c>
      <c r="E11" s="146" t="str">
        <f>'Materials ex '!F47</f>
        <v>Ounce</v>
      </c>
      <c r="F11" s="146">
        <f>'Materials ex '!E47</f>
        <v>2.5</v>
      </c>
      <c r="G11" s="146">
        <f>'Materials ex '!G47</f>
        <v>0.61</v>
      </c>
      <c r="H11" s="220">
        <f>'Materials ex '!H47</f>
        <v>198</v>
      </c>
      <c r="I11" s="212">
        <f t="shared" si="0"/>
        <v>120.78</v>
      </c>
      <c r="J11" s="221">
        <f>'Area con'!$B$9</f>
        <v>100</v>
      </c>
      <c r="K11" s="214">
        <f t="shared" si="1"/>
        <v>0</v>
      </c>
    </row>
    <row r="12" spans="1:11" ht="13.5">
      <c r="A12" s="215" t="s">
        <v>10</v>
      </c>
      <c r="B12" s="215"/>
      <c r="C12" s="216"/>
      <c r="D12" s="215"/>
      <c r="E12" s="215"/>
      <c r="F12" s="215"/>
      <c r="G12" s="215"/>
      <c r="H12" s="217"/>
      <c r="I12" s="217"/>
      <c r="J12" s="218"/>
      <c r="K12" s="219">
        <f>SUM(K4:K11)</f>
        <v>2356.2</v>
      </c>
    </row>
    <row r="13" spans="1:2" ht="13.5">
      <c r="A13" s="302" t="s">
        <v>236</v>
      </c>
      <c r="B13" s="302"/>
    </row>
    <row r="15" ht="16.5" customHeight="1"/>
    <row r="48" spans="1:11" ht="13.5">
      <c r="A48" s="89"/>
      <c r="B48" s="89"/>
      <c r="C48" s="191"/>
      <c r="D48" s="89"/>
      <c r="E48" s="89"/>
      <c r="F48" s="89"/>
      <c r="G48" s="89"/>
      <c r="H48" s="194"/>
      <c r="I48" s="194"/>
      <c r="J48" s="192"/>
      <c r="K48" s="194"/>
    </row>
    <row r="49" spans="1:11" ht="42">
      <c r="A49" s="158" t="str">
        <f>Materials!A4</f>
        <v>Items</v>
      </c>
      <c r="B49" s="158" t="str">
        <f>Materials!B4</f>
        <v>Application Rate</v>
      </c>
      <c r="C49" s="158" t="str">
        <f>Materials!C4</f>
        <v>Select materials to be used by writing 1 </v>
      </c>
      <c r="D49" s="158" t="str">
        <f>Materials!D4</f>
        <v>Unit</v>
      </c>
      <c r="E49" s="158" t="str">
        <f>Materials!E4</f>
        <v>Net contents </v>
      </c>
      <c r="F49" s="158" t="str">
        <f>Materials!F4</f>
        <v>Contents unit</v>
      </c>
      <c r="G49" s="158" t="str">
        <f>Materials!G4</f>
        <v>Unit per Acre</v>
      </c>
      <c r="H49" s="158" t="str">
        <f>Materials!H4</f>
        <v>Unit cost</v>
      </c>
      <c r="I49" s="159" t="s">
        <v>76</v>
      </c>
      <c r="J49" s="210" t="s">
        <v>41</v>
      </c>
      <c r="K49" s="211" t="s">
        <v>42</v>
      </c>
    </row>
    <row r="50" spans="1:11" ht="13.5">
      <c r="A50" s="146" t="str">
        <f>Materials!A5</f>
        <v>Larvicide</v>
      </c>
      <c r="B50" s="146"/>
      <c r="C50" s="146"/>
      <c r="D50" s="146"/>
      <c r="E50" s="146"/>
      <c r="F50" s="146"/>
      <c r="G50" s="146"/>
      <c r="H50" s="146"/>
      <c r="I50" s="212"/>
      <c r="J50" s="213"/>
      <c r="K50" s="214"/>
    </row>
    <row r="51" spans="1:11" ht="13.5">
      <c r="A51" s="146" t="str">
        <f>Materials!A6</f>
        <v>    VectoBac WDG</v>
      </c>
      <c r="B51" s="146" t="str">
        <f>Materials!B6</f>
        <v>0.714 lb/acre</v>
      </c>
      <c r="C51" s="146">
        <f>Materials!C6</f>
        <v>0</v>
      </c>
      <c r="D51" s="146" t="str">
        <f>Materials!D6</f>
        <v>Container</v>
      </c>
      <c r="E51" s="146">
        <f>Materials!E6</f>
        <v>1</v>
      </c>
      <c r="F51" s="146" t="str">
        <f>Materials!F6</f>
        <v>Pound</v>
      </c>
      <c r="G51" s="146">
        <f>Materials!G6</f>
        <v>0.714</v>
      </c>
      <c r="H51" s="146">
        <f>Materials!H6</f>
        <v>0</v>
      </c>
      <c r="I51" s="212">
        <f>H51*G51</f>
        <v>0</v>
      </c>
      <c r="J51" s="213">
        <f>'Area con'!$B$9</f>
        <v>100</v>
      </c>
      <c r="K51" s="214">
        <f>C51*I51*J51</f>
        <v>0</v>
      </c>
    </row>
    <row r="52" spans="1:11" ht="13.5">
      <c r="A52" s="146" t="str">
        <f>Materials!A7</f>
        <v>    VectoBac WDG</v>
      </c>
      <c r="B52" s="146" t="str">
        <f>Materials!B7</f>
        <v>0.357 lb/acre</v>
      </c>
      <c r="C52" s="146">
        <f>Materials!C7</f>
        <v>0</v>
      </c>
      <c r="D52" s="146" t="str">
        <f>Materials!D7</f>
        <v>Container</v>
      </c>
      <c r="E52" s="146">
        <f>Materials!E7</f>
        <v>1</v>
      </c>
      <c r="F52" s="146" t="str">
        <f>Materials!F7</f>
        <v>Pound</v>
      </c>
      <c r="G52" s="146">
        <f>Materials!G7</f>
        <v>0.357</v>
      </c>
      <c r="H52" s="146">
        <f>Materials!H7</f>
        <v>0</v>
      </c>
      <c r="I52" s="212">
        <f>H52*G52</f>
        <v>0</v>
      </c>
      <c r="J52" s="213">
        <f>'Area con'!$B$9</f>
        <v>100</v>
      </c>
      <c r="K52" s="214">
        <f>C52*I52*J52</f>
        <v>0</v>
      </c>
    </row>
    <row r="53" spans="1:11" ht="13.5">
      <c r="A53" s="146" t="str">
        <f>Materials!A8</f>
        <v>    Altosid SR-5</v>
      </c>
      <c r="B53" s="146" t="str">
        <f>Materials!B8</f>
        <v>4 oz/ac</v>
      </c>
      <c r="C53" s="146">
        <f>Materials!C8</f>
        <v>0</v>
      </c>
      <c r="D53" s="146" t="str">
        <f>Materials!D8</f>
        <v>Gallon Jug</v>
      </c>
      <c r="E53" s="146">
        <f>Materials!E8</f>
        <v>2.5</v>
      </c>
      <c r="F53" s="146" t="str">
        <f>Materials!F8</f>
        <v>Ounce</v>
      </c>
      <c r="G53" s="146">
        <f>Materials!G8</f>
        <v>4</v>
      </c>
      <c r="H53" s="146">
        <f>Materials!H8</f>
        <v>0</v>
      </c>
      <c r="I53" s="212">
        <f>H53*G53</f>
        <v>0</v>
      </c>
      <c r="J53" s="213">
        <f>'Area con'!$B$9</f>
        <v>100</v>
      </c>
      <c r="K53" s="214">
        <f>C53*I53*J53</f>
        <v>0</v>
      </c>
    </row>
    <row r="54" spans="1:11" ht="13.5">
      <c r="A54" s="146" t="str">
        <f>Materials!A9</f>
        <v>    Altosid SR-20</v>
      </c>
      <c r="B54" s="146" t="str">
        <f>Materials!B9</f>
        <v>1 oz/ac</v>
      </c>
      <c r="C54" s="146">
        <f>Materials!C9</f>
        <v>0</v>
      </c>
      <c r="D54" s="146" t="str">
        <f>Materials!D9</f>
        <v>Gallon Jug</v>
      </c>
      <c r="E54" s="146">
        <f>Materials!E9</f>
        <v>2.5</v>
      </c>
      <c r="F54" s="146" t="str">
        <f>Materials!F9</f>
        <v>Ounce</v>
      </c>
      <c r="G54" s="146">
        <f>Materials!G9</f>
        <v>1</v>
      </c>
      <c r="H54" s="146">
        <f>Materials!H9</f>
        <v>0</v>
      </c>
      <c r="I54" s="212">
        <f>H54*G54</f>
        <v>0</v>
      </c>
      <c r="J54" s="213">
        <f>'Area con'!$B$9</f>
        <v>100</v>
      </c>
      <c r="K54" s="214">
        <f>C54*I54*J54</f>
        <v>0</v>
      </c>
    </row>
    <row r="55" spans="1:11" ht="13.5">
      <c r="A55" s="146"/>
      <c r="B55" s="146"/>
      <c r="C55" s="146"/>
      <c r="D55" s="146"/>
      <c r="E55" s="146"/>
      <c r="F55" s="146"/>
      <c r="G55" s="146"/>
      <c r="H55" s="146"/>
      <c r="I55" s="212"/>
      <c r="J55" s="213"/>
      <c r="K55" s="214"/>
    </row>
    <row r="56" spans="1:11" ht="13.5">
      <c r="A56" s="146" t="str">
        <f>Materials!A11</f>
        <v>Adulticide</v>
      </c>
      <c r="B56" s="146"/>
      <c r="C56" s="146"/>
      <c r="D56" s="146"/>
      <c r="E56" s="146"/>
      <c r="F56" s="146"/>
      <c r="G56" s="146"/>
      <c r="H56" s="146"/>
      <c r="I56" s="212"/>
      <c r="J56" s="213"/>
      <c r="K56" s="214"/>
    </row>
    <row r="57" spans="1:11" ht="13.5">
      <c r="A57" s="146" t="str">
        <f>Materials!A12</f>
        <v>    DUET</v>
      </c>
      <c r="B57" s="146" t="str">
        <f>Materials!B12</f>
        <v>1.23 oz/ac</v>
      </c>
      <c r="C57" s="146">
        <f>Materials!C12</f>
        <v>0</v>
      </c>
      <c r="D57" s="146" t="str">
        <f>Materials!D12</f>
        <v>Gallon Jug</v>
      </c>
      <c r="E57" s="146">
        <f>Materials!E12</f>
        <v>2.5</v>
      </c>
      <c r="F57" s="146" t="str">
        <f>Materials!F12</f>
        <v>Ounce</v>
      </c>
      <c r="G57" s="146">
        <f>Materials!G12</f>
        <v>1.23</v>
      </c>
      <c r="H57" s="146">
        <f>Materials!H12</f>
        <v>0</v>
      </c>
      <c r="I57" s="212">
        <f>H57*G57</f>
        <v>0</v>
      </c>
      <c r="J57" s="213">
        <f>'Area con'!$B$9</f>
        <v>100</v>
      </c>
      <c r="K57" s="214">
        <f>C57*I57*J57</f>
        <v>0</v>
      </c>
    </row>
    <row r="58" spans="1:11" ht="13.5">
      <c r="A58" s="146" t="str">
        <f>Materials!A13</f>
        <v>    DUET</v>
      </c>
      <c r="B58" s="146" t="str">
        <f>Materials!B13</f>
        <v>.61 oz/ac</v>
      </c>
      <c r="C58" s="146">
        <f>Materials!C13</f>
        <v>0</v>
      </c>
      <c r="D58" s="146" t="str">
        <f>Materials!D13</f>
        <v>Gallon Jug</v>
      </c>
      <c r="E58" s="146">
        <f>Materials!E13</f>
        <v>2.5</v>
      </c>
      <c r="F58" s="146" t="str">
        <f>Materials!F13</f>
        <v>Ounce</v>
      </c>
      <c r="G58" s="146">
        <f>Materials!G13</f>
        <v>0.61</v>
      </c>
      <c r="H58" s="146">
        <f>Materials!H13</f>
        <v>0</v>
      </c>
      <c r="I58" s="212">
        <f>H58*G58</f>
        <v>0</v>
      </c>
      <c r="J58" s="213">
        <f>'Area con'!$B$9</f>
        <v>100</v>
      </c>
      <c r="K58" s="214">
        <f>C58*I58*J58</f>
        <v>0</v>
      </c>
    </row>
    <row r="59" spans="1:11" ht="13.5">
      <c r="A59" s="215" t="s">
        <v>10</v>
      </c>
      <c r="B59" s="215"/>
      <c r="C59" s="216"/>
      <c r="D59" s="215"/>
      <c r="E59" s="215"/>
      <c r="F59" s="215"/>
      <c r="G59" s="215"/>
      <c r="H59" s="217"/>
      <c r="I59" s="217"/>
      <c r="J59" s="218"/>
      <c r="K59" s="219">
        <f>SUM(K51:K58)</f>
        <v>0</v>
      </c>
    </row>
    <row r="60" spans="1:2" ht="13.5">
      <c r="A60" s="302" t="s">
        <v>237</v>
      </c>
      <c r="B60" s="302"/>
    </row>
  </sheetData>
  <sheetProtection password="98A7" sheet="1"/>
  <mergeCells count="2">
    <mergeCell ref="A13:B13"/>
    <mergeCell ref="A60:B60"/>
  </mergeCells>
  <hyperlinks>
    <hyperlink ref="A13" location="'Materials '!A41" display="Back to materials costing example"/>
    <hyperlink ref="A60" location="'Materials '!A57" display="Back to materials costing table"/>
    <hyperlink ref="A60:B60" location="Materials!A3" display="Back to materials costing table"/>
    <hyperlink ref="A13:B13" location="'Materials ex '!A41" display="Back to materials costing example"/>
  </hyperlinks>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tabColor theme="4" tint="-0.24997000396251678"/>
  </sheetPr>
  <dimension ref="A1:D14"/>
  <sheetViews>
    <sheetView workbookViewId="0" topLeftCell="A1">
      <selection activeCell="F7" sqref="F7"/>
    </sheetView>
  </sheetViews>
  <sheetFormatPr defaultColWidth="9.140625" defaultRowHeight="15"/>
  <cols>
    <col min="1" max="1" width="28.8515625" style="37" customWidth="1"/>
    <col min="2" max="2" width="41.421875" style="37" customWidth="1"/>
    <col min="3" max="3" width="25.28125" style="37" customWidth="1"/>
    <col min="4" max="16384" width="9.140625" style="37" customWidth="1"/>
  </cols>
  <sheetData>
    <row r="1" ht="13.5">
      <c r="A1" s="242" t="s">
        <v>144</v>
      </c>
    </row>
    <row r="3" spans="1:3" ht="54.75" customHeight="1">
      <c r="A3" s="303" t="s">
        <v>129</v>
      </c>
      <c r="B3" s="303"/>
      <c r="C3" s="303"/>
    </row>
    <row r="4" spans="1:3" ht="13.5">
      <c r="A4" s="243" t="s">
        <v>130</v>
      </c>
      <c r="B4" s="243" t="s">
        <v>131</v>
      </c>
      <c r="C4" s="244" t="s">
        <v>132</v>
      </c>
    </row>
    <row r="5" spans="1:3" ht="42">
      <c r="A5" s="245" t="s">
        <v>133</v>
      </c>
      <c r="B5" s="245" t="s">
        <v>134</v>
      </c>
      <c r="C5" s="246" t="s">
        <v>4</v>
      </c>
    </row>
    <row r="6" spans="1:3" ht="69.75">
      <c r="A6" s="247" t="s">
        <v>135</v>
      </c>
      <c r="B6" s="245" t="s">
        <v>312</v>
      </c>
      <c r="C6" s="246" t="s">
        <v>4</v>
      </c>
    </row>
    <row r="7" spans="1:3" ht="55.5">
      <c r="A7" s="247" t="s">
        <v>136</v>
      </c>
      <c r="B7" s="245" t="s">
        <v>145</v>
      </c>
      <c r="C7" s="246" t="s">
        <v>4</v>
      </c>
    </row>
    <row r="8" spans="1:3" ht="84">
      <c r="A8" s="247" t="s">
        <v>146</v>
      </c>
      <c r="B8" s="245" t="s">
        <v>313</v>
      </c>
      <c r="C8" s="246" t="s">
        <v>4</v>
      </c>
    </row>
    <row r="9" spans="1:3" ht="69.75">
      <c r="A9" s="247" t="s">
        <v>137</v>
      </c>
      <c r="B9" s="245" t="s">
        <v>147</v>
      </c>
      <c r="C9" s="246" t="s">
        <v>0</v>
      </c>
    </row>
    <row r="10" spans="1:4" ht="27.75">
      <c r="A10" s="247" t="s">
        <v>138</v>
      </c>
      <c r="B10" s="245" t="s">
        <v>451</v>
      </c>
      <c r="C10" s="246" t="s">
        <v>0</v>
      </c>
      <c r="D10" s="2"/>
    </row>
    <row r="11" spans="1:3" ht="55.5">
      <c r="A11" s="247" t="s">
        <v>139</v>
      </c>
      <c r="B11" s="245" t="s">
        <v>314</v>
      </c>
      <c r="C11" s="246" t="s">
        <v>0</v>
      </c>
    </row>
    <row r="12" spans="1:3" ht="55.5">
      <c r="A12" s="247" t="s">
        <v>257</v>
      </c>
      <c r="B12" s="245" t="s">
        <v>148</v>
      </c>
      <c r="C12" s="246" t="s">
        <v>0</v>
      </c>
    </row>
    <row r="13" spans="1:3" ht="55.5">
      <c r="A13" s="247" t="s">
        <v>140</v>
      </c>
      <c r="B13" s="245" t="s">
        <v>141</v>
      </c>
      <c r="C13" s="246" t="s">
        <v>5</v>
      </c>
    </row>
    <row r="14" spans="1:3" ht="27.75">
      <c r="A14" s="247" t="s">
        <v>142</v>
      </c>
      <c r="B14" s="245" t="s">
        <v>143</v>
      </c>
      <c r="C14" s="246" t="s">
        <v>4</v>
      </c>
    </row>
  </sheetData>
  <sheetProtection/>
  <mergeCells count="1">
    <mergeCell ref="A3:C3"/>
  </mergeCells>
  <hyperlinks>
    <hyperlink ref="A1" location="TOC!A1" display="TOC!A1"/>
    <hyperlink ref="C12" location="'Personnel '!A18" display="Personnel"/>
    <hyperlink ref="C9" location="'Personnel '!A14" display="Personnel"/>
    <hyperlink ref="C8" location="' Equipment '!A22" display="Equipment"/>
    <hyperlink ref="C13" location="'Materials '!A5" display="Materials"/>
    <hyperlink ref="C11" location="'Personnel '!A3" display="Personnel"/>
    <hyperlink ref="C14" location="' Equipment '!A14" display="Equipment"/>
    <hyperlink ref="C10" location="'Personnel '!A29" display="Personnel"/>
    <hyperlink ref="C7" location="' Equipment '!A4" display="Equipment"/>
    <hyperlink ref="C6" location="' Equipment '!A14" display="Equipment"/>
    <hyperlink ref="C5" location="' Equipment '!A14" display="Equipment"/>
  </hyperlinks>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sheetPr>
    <tabColor theme="4" tint="-0.24997000396251678"/>
  </sheetPr>
  <dimension ref="A1:M24"/>
  <sheetViews>
    <sheetView workbookViewId="0" topLeftCell="A1">
      <selection activeCell="A1" sqref="A1:C1"/>
    </sheetView>
  </sheetViews>
  <sheetFormatPr defaultColWidth="9.140625" defaultRowHeight="15"/>
  <cols>
    <col min="1" max="16384" width="9.140625" style="2" customWidth="1"/>
  </cols>
  <sheetData>
    <row r="1" spans="1:3" ht="13.5">
      <c r="A1" s="260" t="s">
        <v>315</v>
      </c>
      <c r="B1" s="260"/>
      <c r="C1" s="260"/>
    </row>
    <row r="2" spans="1:3" ht="13.5">
      <c r="A2" s="130"/>
      <c r="B2" s="130"/>
      <c r="C2" s="130"/>
    </row>
    <row r="3" spans="1:3" ht="9" customHeight="1">
      <c r="A3" s="130"/>
      <c r="B3" s="130"/>
      <c r="C3" s="130"/>
    </row>
    <row r="4" spans="1:13" ht="19.5" customHeight="1">
      <c r="A4" s="255" t="s">
        <v>393</v>
      </c>
      <c r="B4" s="264"/>
      <c r="C4" s="264"/>
      <c r="D4" s="264"/>
      <c r="E4" s="264"/>
      <c r="F4" s="264"/>
      <c r="G4" s="264"/>
      <c r="H4" s="264"/>
      <c r="I4" s="264"/>
      <c r="J4" s="264"/>
      <c r="K4" s="264"/>
      <c r="L4" s="264"/>
      <c r="M4" s="264"/>
    </row>
    <row r="5" spans="1:13" ht="24" customHeight="1">
      <c r="A5" s="264"/>
      <c r="B5" s="264"/>
      <c r="C5" s="264"/>
      <c r="D5" s="264"/>
      <c r="E5" s="264"/>
      <c r="F5" s="264"/>
      <c r="G5" s="264"/>
      <c r="H5" s="264"/>
      <c r="I5" s="264"/>
      <c r="J5" s="264"/>
      <c r="K5" s="264"/>
      <c r="L5" s="264"/>
      <c r="M5" s="264"/>
    </row>
    <row r="7" spans="1:13" ht="15.75" customHeight="1">
      <c r="A7" s="264" t="s">
        <v>463</v>
      </c>
      <c r="B7" s="264"/>
      <c r="C7" s="264"/>
      <c r="D7" s="264"/>
      <c r="E7" s="264"/>
      <c r="F7" s="264"/>
      <c r="G7" s="264"/>
      <c r="H7" s="264"/>
      <c r="I7" s="264"/>
      <c r="J7" s="264"/>
      <c r="K7" s="264"/>
      <c r="L7" s="264"/>
      <c r="M7" s="264"/>
    </row>
    <row r="8" spans="1:13" ht="13.5">
      <c r="A8" s="264"/>
      <c r="B8" s="264"/>
      <c r="C8" s="264"/>
      <c r="D8" s="264"/>
      <c r="E8" s="264"/>
      <c r="F8" s="264"/>
      <c r="G8" s="264"/>
      <c r="H8" s="264"/>
      <c r="I8" s="264"/>
      <c r="J8" s="264"/>
      <c r="K8" s="264"/>
      <c r="L8" s="264"/>
      <c r="M8" s="264"/>
    </row>
    <row r="9" spans="1:13" ht="13.5">
      <c r="A9" s="264"/>
      <c r="B9" s="264"/>
      <c r="C9" s="264"/>
      <c r="D9" s="264"/>
      <c r="E9" s="264"/>
      <c r="F9" s="264"/>
      <c r="G9" s="264"/>
      <c r="H9" s="264"/>
      <c r="I9" s="264"/>
      <c r="J9" s="264"/>
      <c r="K9" s="264"/>
      <c r="L9" s="264"/>
      <c r="M9" s="264"/>
    </row>
    <row r="10" spans="1:13" ht="13.5">
      <c r="A10" s="264"/>
      <c r="B10" s="264"/>
      <c r="C10" s="264"/>
      <c r="D10" s="264"/>
      <c r="E10" s="264"/>
      <c r="F10" s="264"/>
      <c r="G10" s="264"/>
      <c r="H10" s="264"/>
      <c r="I10" s="264"/>
      <c r="J10" s="264"/>
      <c r="K10" s="264"/>
      <c r="L10" s="264"/>
      <c r="M10" s="264"/>
    </row>
    <row r="11" spans="1:13" ht="13.5">
      <c r="A11" s="264"/>
      <c r="B11" s="264"/>
      <c r="C11" s="264"/>
      <c r="D11" s="264"/>
      <c r="E11" s="264"/>
      <c r="F11" s="264"/>
      <c r="G11" s="264"/>
      <c r="H11" s="264"/>
      <c r="I11" s="264"/>
      <c r="J11" s="264"/>
      <c r="K11" s="264"/>
      <c r="L11" s="264"/>
      <c r="M11" s="264"/>
    </row>
    <row r="12" spans="1:13" ht="13.5">
      <c r="A12" s="264"/>
      <c r="B12" s="264"/>
      <c r="C12" s="264"/>
      <c r="D12" s="264"/>
      <c r="E12" s="264"/>
      <c r="F12" s="264"/>
      <c r="G12" s="264"/>
      <c r="H12" s="264"/>
      <c r="I12" s="264"/>
      <c r="J12" s="264"/>
      <c r="K12" s="264"/>
      <c r="L12" s="264"/>
      <c r="M12" s="264"/>
    </row>
    <row r="13" spans="1:13" ht="13.5">
      <c r="A13" s="264"/>
      <c r="B13" s="264"/>
      <c r="C13" s="264"/>
      <c r="D13" s="264"/>
      <c r="E13" s="264"/>
      <c r="F13" s="264"/>
      <c r="G13" s="264"/>
      <c r="H13" s="264"/>
      <c r="I13" s="264"/>
      <c r="J13" s="264"/>
      <c r="K13" s="264"/>
      <c r="L13" s="264"/>
      <c r="M13" s="264"/>
    </row>
    <row r="14" spans="1:13" ht="13.5">
      <c r="A14" s="264"/>
      <c r="B14" s="264"/>
      <c r="C14" s="264"/>
      <c r="D14" s="264"/>
      <c r="E14" s="264"/>
      <c r="F14" s="264"/>
      <c r="G14" s="264"/>
      <c r="H14" s="264"/>
      <c r="I14" s="264"/>
      <c r="J14" s="264"/>
      <c r="K14" s="264"/>
      <c r="L14" s="264"/>
      <c r="M14" s="264"/>
    </row>
    <row r="15" spans="1:13" ht="13.5">
      <c r="A15" s="264"/>
      <c r="B15" s="264"/>
      <c r="C15" s="264"/>
      <c r="D15" s="264"/>
      <c r="E15" s="264"/>
      <c r="F15" s="264"/>
      <c r="G15" s="264"/>
      <c r="H15" s="264"/>
      <c r="I15" s="264"/>
      <c r="J15" s="264"/>
      <c r="K15" s="264"/>
      <c r="L15" s="264"/>
      <c r="M15" s="264"/>
    </row>
    <row r="16" spans="1:13" ht="13.5">
      <c r="A16" s="264"/>
      <c r="B16" s="264"/>
      <c r="C16" s="264"/>
      <c r="D16" s="264"/>
      <c r="E16" s="264"/>
      <c r="F16" s="264"/>
      <c r="G16" s="264"/>
      <c r="H16" s="264"/>
      <c r="I16" s="264"/>
      <c r="J16" s="264"/>
      <c r="K16" s="264"/>
      <c r="L16" s="264"/>
      <c r="M16" s="264"/>
    </row>
    <row r="17" spans="1:12" ht="13.5">
      <c r="A17" s="73"/>
      <c r="B17" s="73"/>
      <c r="C17" s="73"/>
      <c r="D17" s="73"/>
      <c r="E17" s="73"/>
      <c r="F17" s="73"/>
      <c r="G17" s="73"/>
      <c r="H17" s="73"/>
      <c r="I17" s="73"/>
      <c r="J17" s="73"/>
      <c r="K17" s="73"/>
      <c r="L17" s="73"/>
    </row>
    <row r="18" spans="1:13" ht="15.75" customHeight="1">
      <c r="A18" s="255" t="s">
        <v>316</v>
      </c>
      <c r="B18" s="255"/>
      <c r="C18" s="255"/>
      <c r="D18" s="255"/>
      <c r="E18" s="255"/>
      <c r="F18" s="255"/>
      <c r="G18" s="255"/>
      <c r="H18" s="255"/>
      <c r="I18" s="255"/>
      <c r="J18" s="255"/>
      <c r="K18" s="255"/>
      <c r="L18" s="255"/>
      <c r="M18" s="255"/>
    </row>
    <row r="19" spans="1:13" ht="13.5">
      <c r="A19" s="255"/>
      <c r="B19" s="255"/>
      <c r="C19" s="255"/>
      <c r="D19" s="255"/>
      <c r="E19" s="255"/>
      <c r="F19" s="255"/>
      <c r="G19" s="255"/>
      <c r="H19" s="255"/>
      <c r="I19" s="255"/>
      <c r="J19" s="255"/>
      <c r="K19" s="255"/>
      <c r="L19" s="255"/>
      <c r="M19" s="255"/>
    </row>
    <row r="20" spans="1:13" ht="13.5">
      <c r="A20" s="73"/>
      <c r="B20" s="73"/>
      <c r="C20" s="73"/>
      <c r="D20" s="73"/>
      <c r="E20" s="73"/>
      <c r="F20" s="73"/>
      <c r="G20" s="73"/>
      <c r="H20" s="73"/>
      <c r="I20" s="73"/>
      <c r="J20" s="73"/>
      <c r="K20" s="73"/>
      <c r="L20" s="73"/>
      <c r="M20" s="73"/>
    </row>
    <row r="21" spans="1:13" ht="15.75" customHeight="1">
      <c r="A21" s="304" t="s">
        <v>464</v>
      </c>
      <c r="B21" s="304"/>
      <c r="C21" s="304"/>
      <c r="D21" s="304"/>
      <c r="E21" s="304"/>
      <c r="F21" s="304"/>
      <c r="G21" s="304"/>
      <c r="H21" s="304"/>
      <c r="I21" s="304"/>
      <c r="J21" s="304"/>
      <c r="K21" s="305"/>
      <c r="L21" s="305"/>
      <c r="M21" s="305"/>
    </row>
    <row r="22" spans="1:13" ht="13.5">
      <c r="A22" s="305"/>
      <c r="B22" s="305"/>
      <c r="C22" s="305"/>
      <c r="D22" s="305"/>
      <c r="E22" s="305"/>
      <c r="F22" s="305"/>
      <c r="G22" s="305"/>
      <c r="H22" s="305"/>
      <c r="I22" s="305"/>
      <c r="J22" s="305"/>
      <c r="K22" s="305"/>
      <c r="L22" s="305"/>
      <c r="M22" s="305"/>
    </row>
    <row r="23" spans="1:13" ht="13.5">
      <c r="A23" s="305"/>
      <c r="B23" s="305"/>
      <c r="C23" s="305"/>
      <c r="D23" s="305"/>
      <c r="E23" s="305"/>
      <c r="F23" s="305"/>
      <c r="G23" s="305"/>
      <c r="H23" s="305"/>
      <c r="I23" s="305"/>
      <c r="J23" s="305"/>
      <c r="K23" s="305"/>
      <c r="L23" s="305"/>
      <c r="M23" s="305"/>
    </row>
    <row r="24" spans="1:13" ht="13.5">
      <c r="A24" s="305"/>
      <c r="B24" s="305"/>
      <c r="C24" s="305"/>
      <c r="D24" s="305"/>
      <c r="E24" s="305"/>
      <c r="F24" s="305"/>
      <c r="G24" s="305"/>
      <c r="H24" s="305"/>
      <c r="I24" s="305"/>
      <c r="J24" s="305"/>
      <c r="K24" s="305"/>
      <c r="L24" s="305"/>
      <c r="M24" s="305"/>
    </row>
  </sheetData>
  <sheetProtection/>
  <mergeCells count="5">
    <mergeCell ref="A1:C1"/>
    <mergeCell ref="A18:M19"/>
    <mergeCell ref="A7:M16"/>
    <mergeCell ref="A4:M5"/>
    <mergeCell ref="A21:M24"/>
  </mergeCells>
  <hyperlinks>
    <hyperlink ref="A1" location="TOC!A1" display="Back to Table of Content"/>
  </hyperlinks>
  <printOptions/>
  <pageMargins left="0.7" right="0.7" top="0.75" bottom="0.75" header="0.3" footer="0.3"/>
  <pageSetup horizontalDpi="600" verticalDpi="600" orientation="landscape"/>
</worksheet>
</file>

<file path=xl/worksheets/sheet23.xml><?xml version="1.0" encoding="utf-8"?>
<worksheet xmlns="http://schemas.openxmlformats.org/spreadsheetml/2006/main" xmlns:r="http://schemas.openxmlformats.org/officeDocument/2006/relationships">
  <dimension ref="A2:B2"/>
  <sheetViews>
    <sheetView workbookViewId="0" topLeftCell="A1">
      <selection activeCell="D6" sqref="D6"/>
    </sheetView>
  </sheetViews>
  <sheetFormatPr defaultColWidth="8.8515625" defaultRowHeight="15"/>
  <sheetData>
    <row r="2" spans="1:2" ht="13.5">
      <c r="A2" t="s">
        <v>459</v>
      </c>
      <c r="B2" t="s">
        <v>460</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tabColor theme="6" tint="0.5999900102615356"/>
  </sheetPr>
  <dimension ref="A1:S44"/>
  <sheetViews>
    <sheetView tabSelected="1" workbookViewId="0" topLeftCell="A1">
      <selection activeCell="G33" sqref="G33"/>
    </sheetView>
  </sheetViews>
  <sheetFormatPr defaultColWidth="9.140625" defaultRowHeight="15"/>
  <cols>
    <col min="1" max="1" width="9.140625" style="2" customWidth="1"/>
    <col min="2" max="2" width="4.421875" style="2" customWidth="1"/>
    <col min="3" max="3" width="3.00390625" style="2" customWidth="1"/>
    <col min="4" max="4" width="2.8515625" style="2" customWidth="1"/>
    <col min="5" max="8" width="9.140625" style="2" customWidth="1"/>
    <col min="9" max="9" width="25.140625" style="2" customWidth="1"/>
    <col min="10" max="10" width="9.140625" style="2" customWidth="1"/>
    <col min="11" max="11" width="14.7109375" style="2" customWidth="1"/>
    <col min="12" max="16384" width="9.140625" style="2" customWidth="1"/>
  </cols>
  <sheetData>
    <row r="1" spans="1:10" ht="13.5">
      <c r="A1" s="260" t="s">
        <v>335</v>
      </c>
      <c r="B1" s="260"/>
      <c r="C1" s="260"/>
      <c r="D1" s="260"/>
      <c r="E1" s="260"/>
      <c r="G1" s="261" t="s">
        <v>153</v>
      </c>
      <c r="H1" s="261"/>
      <c r="I1" s="105" t="s">
        <v>154</v>
      </c>
      <c r="J1" s="27" t="s">
        <v>155</v>
      </c>
    </row>
    <row r="3" spans="2:5" ht="18">
      <c r="B3" s="3"/>
      <c r="E3" s="43" t="s">
        <v>40</v>
      </c>
    </row>
    <row r="4" spans="2:5" ht="18">
      <c r="B4" s="3"/>
      <c r="E4" s="43"/>
    </row>
    <row r="5" spans="1:11" ht="13.5">
      <c r="A5" s="263" t="s">
        <v>418</v>
      </c>
      <c r="B5" s="264"/>
      <c r="C5" s="264"/>
      <c r="D5" s="264"/>
      <c r="E5" s="264"/>
      <c r="F5" s="264"/>
      <c r="G5" s="264"/>
      <c r="H5" s="264"/>
      <c r="I5" s="264"/>
      <c r="J5" s="264"/>
      <c r="K5" s="264"/>
    </row>
    <row r="6" spans="1:11" ht="13.5">
      <c r="A6" s="264"/>
      <c r="B6" s="264"/>
      <c r="C6" s="264"/>
      <c r="D6" s="264"/>
      <c r="E6" s="264"/>
      <c r="F6" s="264"/>
      <c r="G6" s="264"/>
      <c r="H6" s="264"/>
      <c r="I6" s="264"/>
      <c r="J6" s="264"/>
      <c r="K6" s="264"/>
    </row>
    <row r="7" spans="1:11" ht="13.5">
      <c r="A7" s="264"/>
      <c r="B7" s="264"/>
      <c r="C7" s="264"/>
      <c r="D7" s="264"/>
      <c r="E7" s="264"/>
      <c r="F7" s="264"/>
      <c r="G7" s="264"/>
      <c r="H7" s="264"/>
      <c r="I7" s="264"/>
      <c r="J7" s="264"/>
      <c r="K7" s="264"/>
    </row>
    <row r="8" spans="1:9" ht="13.5">
      <c r="A8" s="34"/>
      <c r="B8" s="34"/>
      <c r="C8" s="34"/>
      <c r="D8" s="34"/>
      <c r="E8" s="34"/>
      <c r="F8" s="34"/>
      <c r="G8" s="34"/>
      <c r="H8" s="34"/>
      <c r="I8" s="34"/>
    </row>
    <row r="9" spans="1:19" ht="31.5" customHeight="1">
      <c r="A9" s="4" t="s">
        <v>444</v>
      </c>
      <c r="B9" s="5"/>
      <c r="C9" s="4"/>
      <c r="D9" s="4"/>
      <c r="E9" s="4"/>
      <c r="F9" s="4"/>
      <c r="G9" s="4"/>
      <c r="H9" s="4"/>
      <c r="I9" s="4"/>
      <c r="J9" s="262" t="s">
        <v>242</v>
      </c>
      <c r="K9" s="262"/>
      <c r="S9" s="144"/>
    </row>
    <row r="10" spans="1:13" s="9" customFormat="1" ht="13.5">
      <c r="A10" s="6"/>
      <c r="B10" s="7"/>
      <c r="C10" s="6"/>
      <c r="D10" s="6"/>
      <c r="E10" s="6"/>
      <c r="F10" s="6"/>
      <c r="G10" s="6"/>
      <c r="H10" s="6"/>
      <c r="I10" s="6"/>
      <c r="J10" s="8" t="s">
        <v>38</v>
      </c>
      <c r="K10" s="8" t="s">
        <v>39</v>
      </c>
      <c r="M10" s="2"/>
    </row>
    <row r="11" spans="1:11" ht="13.5">
      <c r="A11" s="9">
        <v>1</v>
      </c>
      <c r="B11" s="10" t="s">
        <v>31</v>
      </c>
      <c r="C11" s="9"/>
      <c r="D11" s="9"/>
      <c r="E11" s="9"/>
      <c r="F11" s="9"/>
      <c r="G11" s="9"/>
      <c r="H11" s="9"/>
      <c r="I11" s="9"/>
      <c r="J11" s="9"/>
      <c r="K11" s="9"/>
    </row>
    <row r="12" spans="2:11" ht="13.5">
      <c r="B12" s="3" t="s">
        <v>270</v>
      </c>
      <c r="C12" s="2" t="s">
        <v>340</v>
      </c>
      <c r="J12" s="12" t="s">
        <v>59</v>
      </c>
      <c r="K12" s="12"/>
    </row>
    <row r="13" spans="2:11" ht="13.5">
      <c r="B13" s="3" t="s">
        <v>33</v>
      </c>
      <c r="C13" s="2" t="s">
        <v>346</v>
      </c>
      <c r="J13" s="12"/>
      <c r="K13" s="12"/>
    </row>
    <row r="14" spans="2:3" ht="13.5">
      <c r="B14" s="3" t="s">
        <v>271</v>
      </c>
      <c r="C14" s="2" t="s">
        <v>445</v>
      </c>
    </row>
    <row r="15" spans="2:4" ht="13.5">
      <c r="B15" s="3"/>
      <c r="C15" s="2" t="s">
        <v>34</v>
      </c>
      <c r="D15" s="2" t="s">
        <v>341</v>
      </c>
    </row>
    <row r="16" spans="2:11" ht="13.5">
      <c r="B16" s="3"/>
      <c r="D16" s="2" t="s">
        <v>36</v>
      </c>
      <c r="E16" s="2" t="s">
        <v>342</v>
      </c>
      <c r="J16" s="12"/>
      <c r="K16" s="12"/>
    </row>
    <row r="17" spans="2:11" ht="13.5">
      <c r="B17" s="3"/>
      <c r="D17" s="2" t="s">
        <v>37</v>
      </c>
      <c r="E17" s="2" t="s">
        <v>343</v>
      </c>
      <c r="J17" s="12"/>
      <c r="K17" s="12"/>
    </row>
    <row r="18" spans="2:11" ht="15">
      <c r="B18" s="3"/>
      <c r="D18" s="2" t="s">
        <v>239</v>
      </c>
      <c r="E18" s="2" t="s">
        <v>344</v>
      </c>
      <c r="J18" s="12"/>
      <c r="K18" s="12"/>
    </row>
    <row r="19" spans="2:11" ht="15">
      <c r="B19" s="3"/>
      <c r="D19" s="2" t="s">
        <v>240</v>
      </c>
      <c r="E19" s="2" t="s">
        <v>345</v>
      </c>
      <c r="J19" s="12"/>
      <c r="K19" s="12"/>
    </row>
    <row r="20" spans="1:11" s="9" customFormat="1" ht="15">
      <c r="A20" s="2"/>
      <c r="B20" s="3"/>
      <c r="C20" s="2" t="s">
        <v>272</v>
      </c>
      <c r="D20" s="2" t="s">
        <v>340</v>
      </c>
      <c r="E20" s="2"/>
      <c r="F20" s="2"/>
      <c r="G20" s="2"/>
      <c r="H20" s="2"/>
      <c r="I20" s="2"/>
      <c r="J20" s="12"/>
      <c r="K20" s="12"/>
    </row>
    <row r="21" spans="1:11" s="9" customFormat="1" ht="15">
      <c r="A21" s="2"/>
      <c r="B21" s="3"/>
      <c r="C21" s="2" t="s">
        <v>273</v>
      </c>
      <c r="D21" s="2" t="s">
        <v>346</v>
      </c>
      <c r="E21" s="2"/>
      <c r="F21" s="2"/>
      <c r="G21" s="2"/>
      <c r="H21" s="2"/>
      <c r="I21" s="2"/>
      <c r="J21" s="12"/>
      <c r="K21" s="12"/>
    </row>
    <row r="22" spans="1:11" ht="15">
      <c r="A22" s="9">
        <v>2</v>
      </c>
      <c r="B22" s="10" t="s">
        <v>32</v>
      </c>
      <c r="C22" s="9"/>
      <c r="D22" s="9"/>
      <c r="E22" s="9"/>
      <c r="F22" s="9"/>
      <c r="G22" s="9"/>
      <c r="H22" s="9"/>
      <c r="I22" s="9"/>
      <c r="J22" s="9"/>
      <c r="K22" s="9"/>
    </row>
    <row r="23" spans="2:11" ht="15">
      <c r="B23" s="3" t="s">
        <v>270</v>
      </c>
      <c r="C23" s="2" t="s">
        <v>339</v>
      </c>
      <c r="J23" s="12"/>
      <c r="K23" s="12"/>
    </row>
    <row r="24" spans="2:14" ht="15">
      <c r="B24" s="3" t="s">
        <v>33</v>
      </c>
      <c r="C24" s="2" t="s">
        <v>347</v>
      </c>
      <c r="J24" s="12"/>
      <c r="K24" s="12"/>
      <c r="N24" s="144"/>
    </row>
    <row r="25" spans="2:3" ht="15">
      <c r="B25" s="3" t="s">
        <v>271</v>
      </c>
      <c r="C25" s="2" t="s">
        <v>341</v>
      </c>
    </row>
    <row r="26" spans="2:11" ht="15">
      <c r="B26" s="3"/>
      <c r="C26" s="2" t="s">
        <v>36</v>
      </c>
      <c r="D26" s="2" t="s">
        <v>342</v>
      </c>
      <c r="J26" s="12"/>
      <c r="K26" s="12"/>
    </row>
    <row r="27" spans="2:11" ht="15">
      <c r="B27" s="3"/>
      <c r="C27" s="2" t="s">
        <v>37</v>
      </c>
      <c r="D27" s="2" t="s">
        <v>343</v>
      </c>
      <c r="J27" s="12"/>
      <c r="K27" s="12"/>
    </row>
    <row r="28" spans="2:11" ht="15">
      <c r="B28" s="3"/>
      <c r="C28" s="2" t="s">
        <v>239</v>
      </c>
      <c r="D28" s="2" t="s">
        <v>344</v>
      </c>
      <c r="J28" s="12"/>
      <c r="K28" s="12"/>
    </row>
    <row r="29" spans="2:11" ht="15">
      <c r="B29" s="3"/>
      <c r="C29" s="2" t="s">
        <v>240</v>
      </c>
      <c r="D29" s="2" t="s">
        <v>345</v>
      </c>
      <c r="J29" s="12"/>
      <c r="K29" s="12"/>
    </row>
    <row r="30" spans="2:11" ht="15">
      <c r="B30" s="3" t="s">
        <v>35</v>
      </c>
      <c r="C30" s="2" t="s">
        <v>340</v>
      </c>
      <c r="J30" s="12"/>
      <c r="K30" s="12"/>
    </row>
    <row r="31" spans="2:11" ht="15">
      <c r="B31" s="3" t="s">
        <v>274</v>
      </c>
      <c r="C31" s="2" t="s">
        <v>346</v>
      </c>
      <c r="J31" s="12"/>
      <c r="K31" s="12"/>
    </row>
    <row r="32" spans="2:3" ht="15">
      <c r="B32" s="3" t="s">
        <v>275</v>
      </c>
      <c r="C32" s="2" t="s">
        <v>445</v>
      </c>
    </row>
    <row r="33" spans="2:4" ht="15">
      <c r="B33" s="3"/>
      <c r="C33" s="2" t="s">
        <v>34</v>
      </c>
      <c r="D33" s="2" t="s">
        <v>341</v>
      </c>
    </row>
    <row r="34" spans="2:11" ht="15">
      <c r="B34" s="3"/>
      <c r="D34" s="2" t="s">
        <v>36</v>
      </c>
      <c r="E34" s="2" t="s">
        <v>342</v>
      </c>
      <c r="J34" s="12"/>
      <c r="K34" s="12"/>
    </row>
    <row r="35" spans="2:11" ht="15">
      <c r="B35" s="3"/>
      <c r="D35" s="2" t="s">
        <v>37</v>
      </c>
      <c r="E35" s="2" t="s">
        <v>343</v>
      </c>
      <c r="J35" s="12"/>
      <c r="K35" s="12"/>
    </row>
    <row r="36" spans="1:11" s="9" customFormat="1" ht="15">
      <c r="A36" s="2"/>
      <c r="B36" s="3"/>
      <c r="C36" s="2"/>
      <c r="D36" s="2" t="s">
        <v>239</v>
      </c>
      <c r="E36" s="2" t="s">
        <v>344</v>
      </c>
      <c r="F36" s="2"/>
      <c r="G36" s="2"/>
      <c r="H36" s="2"/>
      <c r="I36" s="2"/>
      <c r="J36" s="12"/>
      <c r="K36" s="12"/>
    </row>
    <row r="37" spans="1:11" s="9" customFormat="1" ht="15">
      <c r="A37" s="2"/>
      <c r="B37" s="3"/>
      <c r="C37" s="2"/>
      <c r="D37" s="2" t="s">
        <v>240</v>
      </c>
      <c r="E37" s="2" t="s">
        <v>345</v>
      </c>
      <c r="F37" s="2"/>
      <c r="G37" s="2"/>
      <c r="H37" s="2"/>
      <c r="I37" s="2"/>
      <c r="J37" s="12"/>
      <c r="K37" s="12"/>
    </row>
    <row r="38" spans="1:11" s="9" customFormat="1" ht="13.5">
      <c r="A38" s="2"/>
      <c r="B38" s="3"/>
      <c r="C38" s="2" t="s">
        <v>272</v>
      </c>
      <c r="D38" s="2" t="s">
        <v>340</v>
      </c>
      <c r="E38" s="2"/>
      <c r="F38" s="2"/>
      <c r="G38" s="2"/>
      <c r="H38" s="2"/>
      <c r="I38" s="2"/>
      <c r="J38" s="12"/>
      <c r="K38" s="12"/>
    </row>
    <row r="39" spans="1:11" s="9" customFormat="1" ht="13.5">
      <c r="A39" s="2"/>
      <c r="B39" s="3"/>
      <c r="C39" s="2" t="s">
        <v>273</v>
      </c>
      <c r="D39" s="2" t="s">
        <v>346</v>
      </c>
      <c r="E39" s="2"/>
      <c r="F39" s="2"/>
      <c r="G39" s="2"/>
      <c r="H39" s="2"/>
      <c r="I39" s="2"/>
      <c r="J39" s="12"/>
      <c r="K39" s="12"/>
    </row>
    <row r="40" spans="1:11" ht="13.5">
      <c r="A40" s="11">
        <v>3</v>
      </c>
      <c r="B40" s="10" t="s">
        <v>50</v>
      </c>
      <c r="C40" s="9"/>
      <c r="D40" s="9"/>
      <c r="E40" s="9"/>
      <c r="F40" s="11"/>
      <c r="G40" s="11"/>
      <c r="H40" s="11"/>
      <c r="I40" s="11"/>
      <c r="J40" s="11"/>
      <c r="K40" s="11"/>
    </row>
    <row r="41" spans="1:11" ht="13.5">
      <c r="A41" s="11"/>
      <c r="B41" s="3" t="s">
        <v>270</v>
      </c>
      <c r="C41" s="2" t="s">
        <v>339</v>
      </c>
      <c r="D41" s="11"/>
      <c r="E41" s="11"/>
      <c r="F41" s="11"/>
      <c r="G41" s="11"/>
      <c r="H41" s="11"/>
      <c r="I41" s="11"/>
      <c r="J41" s="124"/>
      <c r="K41" s="124"/>
    </row>
    <row r="42" spans="1:11" ht="13.5">
      <c r="A42" s="6"/>
      <c r="B42" s="7" t="s">
        <v>33</v>
      </c>
      <c r="C42" s="6" t="s">
        <v>347</v>
      </c>
      <c r="D42" s="6"/>
      <c r="E42" s="6"/>
      <c r="F42" s="6"/>
      <c r="G42" s="6"/>
      <c r="H42" s="6"/>
      <c r="I42" s="6"/>
      <c r="J42" s="13"/>
      <c r="K42" s="13"/>
    </row>
    <row r="43" ht="13.5">
      <c r="B43" s="3"/>
    </row>
    <row r="44" ht="13.5">
      <c r="B44" s="3"/>
    </row>
  </sheetData>
  <sheetProtection/>
  <mergeCells count="4">
    <mergeCell ref="J9:K9"/>
    <mergeCell ref="A5:K7"/>
    <mergeCell ref="A1:E1"/>
    <mergeCell ref="G1:H1"/>
  </mergeCells>
  <hyperlinks>
    <hyperlink ref="A1" location="TOC!A1" display="TOC!A1"/>
    <hyperlink ref="G1" location="Methoprene!A1" display="Methoprene!A1"/>
    <hyperlink ref="I1" location="Bti!A1" display="Bti!A1"/>
    <hyperlink ref="J1" location="DUET!A1" display="DUET!A1"/>
  </hyperlinks>
  <printOptions/>
  <pageMargins left="0.7" right="0.7" top="0.75" bottom="0.75" header="0.3" footer="0.3"/>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P28"/>
  <sheetViews>
    <sheetView workbookViewId="0" topLeftCell="A1">
      <selection activeCell="G32" sqref="G32"/>
    </sheetView>
  </sheetViews>
  <sheetFormatPr defaultColWidth="9.140625" defaultRowHeight="15"/>
  <cols>
    <col min="1" max="16384" width="9.140625" style="2" customWidth="1"/>
  </cols>
  <sheetData>
    <row r="1" spans="1:9" ht="13.5">
      <c r="A1" s="261" t="s">
        <v>179</v>
      </c>
      <c r="B1" s="261"/>
      <c r="C1" s="261"/>
      <c r="E1" s="261" t="s">
        <v>149</v>
      </c>
      <c r="F1" s="261"/>
      <c r="H1" s="261" t="s">
        <v>150</v>
      </c>
      <c r="I1" s="261"/>
    </row>
    <row r="3" spans="4:12" s="38" customFormat="1" ht="18.75" customHeight="1">
      <c r="D3" s="265" t="s">
        <v>398</v>
      </c>
      <c r="E3" s="265"/>
      <c r="F3" s="265"/>
      <c r="G3" s="265"/>
      <c r="H3" s="265"/>
      <c r="I3" s="265"/>
      <c r="J3" s="265"/>
      <c r="K3" s="265"/>
      <c r="L3" s="265"/>
    </row>
    <row r="4" spans="4:16" s="37" customFormat="1" ht="53.25" customHeight="1">
      <c r="D4" s="265"/>
      <c r="E4" s="265"/>
      <c r="F4" s="265"/>
      <c r="G4" s="265"/>
      <c r="H4" s="265"/>
      <c r="I4" s="265"/>
      <c r="J4" s="265"/>
      <c r="K4" s="265"/>
      <c r="L4" s="265"/>
      <c r="P4" s="144"/>
    </row>
    <row r="5" spans="4:12" s="37" customFormat="1" ht="27.75" customHeight="1">
      <c r="D5" s="39"/>
      <c r="E5" s="39"/>
      <c r="F5" s="39"/>
      <c r="G5" s="39"/>
      <c r="H5" s="39"/>
      <c r="I5" s="39"/>
      <c r="J5" s="39"/>
      <c r="K5" s="39"/>
      <c r="L5" s="39"/>
    </row>
    <row r="6" spans="1:12" s="37" customFormat="1" ht="18">
      <c r="A6" s="2" t="s">
        <v>405</v>
      </c>
      <c r="D6" s="39"/>
      <c r="E6" s="39"/>
      <c r="F6" s="39"/>
      <c r="G6" s="39"/>
      <c r="H6" s="39"/>
      <c r="I6" s="39"/>
      <c r="J6" s="39"/>
      <c r="K6" s="39"/>
      <c r="L6" s="39"/>
    </row>
    <row r="7" spans="4:12" s="37" customFormat="1" ht="17.25" customHeight="1">
      <c r="D7" s="39"/>
      <c r="E7" s="39"/>
      <c r="F7" s="39"/>
      <c r="G7" s="39"/>
      <c r="H7" s="39"/>
      <c r="I7" s="39"/>
      <c r="J7" s="39"/>
      <c r="K7" s="39"/>
      <c r="L7" s="39"/>
    </row>
    <row r="8" spans="1:13" s="37" customFormat="1" ht="13.5">
      <c r="A8" s="2" t="s">
        <v>163</v>
      </c>
      <c r="M8" s="228"/>
    </row>
    <row r="9" s="236" customFormat="1" ht="13.5">
      <c r="A9" s="236" t="s">
        <v>399</v>
      </c>
    </row>
    <row r="10" s="37" customFormat="1" ht="13.5"/>
    <row r="11" ht="13.5">
      <c r="A11" s="9" t="s">
        <v>158</v>
      </c>
    </row>
    <row r="12" ht="13.5">
      <c r="A12" s="2" t="s">
        <v>165</v>
      </c>
    </row>
    <row r="13" ht="13.5">
      <c r="A13" s="2" t="s">
        <v>160</v>
      </c>
    </row>
    <row r="15" ht="13.5">
      <c r="A15" s="9" t="s">
        <v>404</v>
      </c>
    </row>
    <row r="16" s="9" customFormat="1" ht="13.5">
      <c r="A16" s="37" t="s">
        <v>394</v>
      </c>
    </row>
    <row r="17" ht="13.5">
      <c r="A17" s="2" t="s">
        <v>395</v>
      </c>
    </row>
    <row r="18" spans="1:9" ht="13.5">
      <c r="A18" s="2" t="s">
        <v>421</v>
      </c>
      <c r="I18" s="144"/>
    </row>
    <row r="19" ht="13.5">
      <c r="A19" s="2" t="s">
        <v>396</v>
      </c>
    </row>
    <row r="21" ht="13.5">
      <c r="A21" s="9" t="s">
        <v>161</v>
      </c>
    </row>
    <row r="22" ht="13.5">
      <c r="A22" s="236" t="s">
        <v>468</v>
      </c>
    </row>
    <row r="23" ht="13.5">
      <c r="A23" s="2" t="s">
        <v>350</v>
      </c>
    </row>
    <row r="25" ht="13.5">
      <c r="A25" s="9" t="s">
        <v>162</v>
      </c>
    </row>
    <row r="26" ht="13.5">
      <c r="A26" s="2" t="s">
        <v>397</v>
      </c>
    </row>
    <row r="28" s="228" customFormat="1" ht="13.5">
      <c r="A28" s="252" t="s">
        <v>467</v>
      </c>
    </row>
  </sheetData>
  <sheetProtection/>
  <mergeCells count="4">
    <mergeCell ref="D3:L4"/>
    <mergeCell ref="A1:C1"/>
    <mergeCell ref="H1:I1"/>
    <mergeCell ref="E1:F1"/>
  </mergeCells>
  <hyperlinks>
    <hyperlink ref="A1" location="Strategy!A1" display="Strategy!A1"/>
    <hyperlink ref="E1" location="Glossary!A1" display="Glossary!A1"/>
    <hyperlink ref="H1" location="Bti!A1" display="Bti!A1"/>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theme="6" tint="0.39998000860214233"/>
  </sheetPr>
  <dimension ref="A1:Q54"/>
  <sheetViews>
    <sheetView workbookViewId="0" topLeftCell="A22">
      <selection activeCell="P43" sqref="P43"/>
    </sheetView>
  </sheetViews>
  <sheetFormatPr defaultColWidth="9.140625" defaultRowHeight="15"/>
  <cols>
    <col min="1" max="16384" width="9.140625" style="2" customWidth="1"/>
  </cols>
  <sheetData>
    <row r="1" spans="1:9" ht="13.5">
      <c r="A1" s="261" t="s">
        <v>179</v>
      </c>
      <c r="B1" s="261"/>
      <c r="C1" s="261"/>
      <c r="E1" s="261" t="s">
        <v>149</v>
      </c>
      <c r="F1" s="261"/>
      <c r="H1" s="261" t="s">
        <v>151</v>
      </c>
      <c r="I1" s="261"/>
    </row>
    <row r="3" spans="4:12" ht="13.5">
      <c r="D3" s="265" t="s">
        <v>164</v>
      </c>
      <c r="E3" s="265"/>
      <c r="F3" s="265"/>
      <c r="G3" s="265"/>
      <c r="H3" s="265"/>
      <c r="I3" s="265"/>
      <c r="J3" s="265"/>
      <c r="K3" s="265"/>
      <c r="L3" s="265"/>
    </row>
    <row r="4" spans="4:12" s="9" customFormat="1" ht="59.25" customHeight="1">
      <c r="D4" s="265"/>
      <c r="E4" s="265"/>
      <c r="F4" s="265"/>
      <c r="G4" s="265"/>
      <c r="H4" s="265"/>
      <c r="I4" s="265"/>
      <c r="J4" s="265"/>
      <c r="K4" s="265"/>
      <c r="L4" s="265"/>
    </row>
    <row r="6" spans="1:15" ht="13.5">
      <c r="A6" s="259" t="s">
        <v>422</v>
      </c>
      <c r="B6" s="259"/>
      <c r="C6" s="259"/>
      <c r="D6" s="259"/>
      <c r="E6" s="259"/>
      <c r="F6" s="259"/>
      <c r="G6" s="259"/>
      <c r="H6" s="259"/>
      <c r="I6" s="259"/>
      <c r="J6" s="259"/>
      <c r="K6" s="259"/>
      <c r="L6" s="259"/>
      <c r="M6" s="259"/>
      <c r="N6" s="259"/>
      <c r="O6" s="259"/>
    </row>
    <row r="7" spans="1:15" ht="13.5">
      <c r="A7" s="259"/>
      <c r="B7" s="259"/>
      <c r="C7" s="259"/>
      <c r="D7" s="259"/>
      <c r="E7" s="259"/>
      <c r="F7" s="259"/>
      <c r="G7" s="259"/>
      <c r="H7" s="259"/>
      <c r="I7" s="259"/>
      <c r="J7" s="259"/>
      <c r="K7" s="259"/>
      <c r="L7" s="259"/>
      <c r="M7" s="259"/>
      <c r="N7" s="259"/>
      <c r="O7" s="259"/>
    </row>
    <row r="9" ht="13.5">
      <c r="A9" s="40" t="s">
        <v>174</v>
      </c>
    </row>
    <row r="10" s="53" customFormat="1" ht="13.5">
      <c r="A10" s="55" t="s">
        <v>176</v>
      </c>
    </row>
    <row r="11" ht="13.5">
      <c r="A11" s="37"/>
    </row>
    <row r="12" s="37" customFormat="1" ht="13.5">
      <c r="A12" s="2" t="s">
        <v>173</v>
      </c>
    </row>
    <row r="14" ht="13.5">
      <c r="A14" s="9" t="s">
        <v>157</v>
      </c>
    </row>
    <row r="15" spans="1:12" ht="13.5">
      <c r="A15" s="2" t="s">
        <v>166</v>
      </c>
      <c r="L15" s="228"/>
    </row>
    <row r="16" ht="13.5">
      <c r="A16" s="2" t="s">
        <v>168</v>
      </c>
    </row>
    <row r="17" ht="13.5">
      <c r="A17" s="2" t="s">
        <v>167</v>
      </c>
    </row>
    <row r="18" ht="13.5">
      <c r="A18" s="2" t="s">
        <v>423</v>
      </c>
    </row>
    <row r="20" ht="13.5">
      <c r="A20" s="9" t="s">
        <v>404</v>
      </c>
    </row>
    <row r="21" ht="13.5">
      <c r="A21" s="2" t="s">
        <v>169</v>
      </c>
    </row>
    <row r="23" ht="13.5">
      <c r="A23" s="9" t="s">
        <v>161</v>
      </c>
    </row>
    <row r="24" ht="13.5">
      <c r="A24" s="2" t="s">
        <v>170</v>
      </c>
    </row>
    <row r="25" ht="13.5">
      <c r="A25" s="2" t="s">
        <v>171</v>
      </c>
    </row>
    <row r="27" ht="13.5">
      <c r="A27" s="9" t="s">
        <v>162</v>
      </c>
    </row>
    <row r="28" ht="13.5">
      <c r="A28" s="2" t="s">
        <v>172</v>
      </c>
    </row>
    <row r="30" spans="1:17" s="9" customFormat="1" ht="13.5">
      <c r="A30" s="253" t="s">
        <v>469</v>
      </c>
      <c r="I30" s="9" t="s">
        <v>59</v>
      </c>
      <c r="J30" s="2"/>
      <c r="K30" s="2"/>
      <c r="L30" s="2"/>
      <c r="M30" s="2"/>
      <c r="N30" s="2"/>
      <c r="O30" s="2"/>
      <c r="P30" s="2"/>
      <c r="Q30" s="2"/>
    </row>
    <row r="32" ht="13.5">
      <c r="A32" s="40" t="s">
        <v>355</v>
      </c>
    </row>
    <row r="33" ht="13.5">
      <c r="A33" s="37" t="s">
        <v>351</v>
      </c>
    </row>
    <row r="34" ht="13.5">
      <c r="A34" s="37"/>
    </row>
    <row r="35" s="37" customFormat="1" ht="13.5">
      <c r="A35" s="2" t="s">
        <v>353</v>
      </c>
    </row>
    <row r="36" ht="13.5">
      <c r="A36" s="2" t="s">
        <v>352</v>
      </c>
    </row>
    <row r="37" ht="22.5" customHeight="1">
      <c r="A37" s="9" t="s">
        <v>157</v>
      </c>
    </row>
    <row r="38" ht="13.5">
      <c r="A38" s="2" t="s">
        <v>166</v>
      </c>
    </row>
    <row r="39" ht="13.5">
      <c r="A39" s="2" t="s">
        <v>168</v>
      </c>
    </row>
    <row r="40" ht="13.5">
      <c r="A40" s="2" t="s">
        <v>167</v>
      </c>
    </row>
    <row r="41" ht="13.5">
      <c r="A41" s="2" t="s">
        <v>175</v>
      </c>
    </row>
    <row r="43" ht="13.5">
      <c r="A43" s="9" t="s">
        <v>159</v>
      </c>
    </row>
    <row r="44" ht="13.5">
      <c r="A44" s="2" t="s">
        <v>354</v>
      </c>
    </row>
    <row r="45" ht="13.5">
      <c r="A45" s="2" t="s">
        <v>356</v>
      </c>
    </row>
    <row r="47" ht="13.5">
      <c r="A47" s="9" t="s">
        <v>161</v>
      </c>
    </row>
    <row r="48" ht="13.5">
      <c r="A48" s="2" t="s">
        <v>357</v>
      </c>
    </row>
    <row r="49" ht="13.5">
      <c r="A49" s="2" t="s">
        <v>358</v>
      </c>
    </row>
    <row r="51" ht="13.5">
      <c r="A51" s="9" t="s">
        <v>162</v>
      </c>
    </row>
    <row r="52" ht="13.5">
      <c r="A52" s="2" t="s">
        <v>172</v>
      </c>
    </row>
    <row r="54" s="9" customFormat="1" ht="13.5">
      <c r="A54" s="53" t="s">
        <v>469</v>
      </c>
    </row>
  </sheetData>
  <sheetProtection/>
  <mergeCells count="5">
    <mergeCell ref="D3:L4"/>
    <mergeCell ref="A6:O7"/>
    <mergeCell ref="A1:C1"/>
    <mergeCell ref="H1:I1"/>
    <mergeCell ref="E1:F1"/>
  </mergeCells>
  <hyperlinks>
    <hyperlink ref="E1" location="Glossary!A1" display="Glossary!A1"/>
    <hyperlink ref="A1" location="Strategy!A1" display="Strategy!A1"/>
    <hyperlink ref="H1" location="DUET!A1" display="DUET!A1"/>
  </hyperlinks>
  <printOptions/>
  <pageMargins left="0.7" right="0.7" top="0.75" bottom="0.75" header="0.3" footer="0.3"/>
  <pageSetup horizontalDpi="600" verticalDpi="600" orientation="landscape"/>
</worksheet>
</file>

<file path=xl/worksheets/sheet6.xml><?xml version="1.0" encoding="utf-8"?>
<worksheet xmlns="http://schemas.openxmlformats.org/spreadsheetml/2006/main" xmlns:r="http://schemas.openxmlformats.org/officeDocument/2006/relationships">
  <sheetPr>
    <tabColor theme="6" tint="0.39998000860214233"/>
  </sheetPr>
  <dimension ref="A1:L26"/>
  <sheetViews>
    <sheetView workbookViewId="0" topLeftCell="A1">
      <selection activeCell="E33" sqref="E33"/>
    </sheetView>
  </sheetViews>
  <sheetFormatPr defaultColWidth="9.140625" defaultRowHeight="15"/>
  <cols>
    <col min="1" max="16384" width="9.140625" style="2" customWidth="1"/>
  </cols>
  <sheetData>
    <row r="1" spans="1:11" ht="13.5">
      <c r="A1" s="261" t="s">
        <v>179</v>
      </c>
      <c r="B1" s="261"/>
      <c r="C1" s="261"/>
      <c r="E1" s="27" t="s">
        <v>149</v>
      </c>
      <c r="H1" s="261" t="s">
        <v>189</v>
      </c>
      <c r="I1" s="261"/>
      <c r="J1" s="261"/>
      <c r="K1" s="261"/>
    </row>
    <row r="3" spans="1:12" ht="18.75" customHeight="1">
      <c r="A3" s="38"/>
      <c r="B3" s="38"/>
      <c r="C3" s="38"/>
      <c r="D3" s="265" t="s">
        <v>276</v>
      </c>
      <c r="E3" s="265"/>
      <c r="F3" s="265"/>
      <c r="G3" s="265"/>
      <c r="H3" s="265"/>
      <c r="I3" s="265"/>
      <c r="J3" s="265"/>
      <c r="K3" s="265"/>
      <c r="L3" s="265"/>
    </row>
    <row r="4" spans="1:12" s="9" customFormat="1" ht="65.25" customHeight="1">
      <c r="A4" s="37"/>
      <c r="B4" s="37"/>
      <c r="C4" s="37"/>
      <c r="D4" s="265"/>
      <c r="E4" s="265"/>
      <c r="F4" s="265"/>
      <c r="G4" s="265"/>
      <c r="H4" s="265"/>
      <c r="I4" s="265"/>
      <c r="J4" s="265"/>
      <c r="K4" s="265"/>
      <c r="L4" s="265"/>
    </row>
    <row r="5" spans="1:12" ht="18">
      <c r="A5" s="37"/>
      <c r="B5" s="37"/>
      <c r="C5" s="37"/>
      <c r="D5" s="39"/>
      <c r="E5" s="39"/>
      <c r="F5" s="39"/>
      <c r="G5" s="39"/>
      <c r="H5" s="39"/>
      <c r="I5" s="39"/>
      <c r="J5" s="39"/>
      <c r="K5" s="39"/>
      <c r="L5" s="39"/>
    </row>
    <row r="6" spans="1:12" ht="13.5">
      <c r="A6" s="2" t="s">
        <v>400</v>
      </c>
      <c r="B6" s="37"/>
      <c r="C6" s="37"/>
      <c r="D6" s="37"/>
      <c r="E6" s="37"/>
      <c r="F6" s="37"/>
      <c r="G6" s="37"/>
      <c r="H6" s="37"/>
      <c r="I6" s="37"/>
      <c r="J6" s="37"/>
      <c r="K6" s="37"/>
      <c r="L6" s="37"/>
    </row>
    <row r="7" spans="1:12" ht="13.5">
      <c r="A7" s="2" t="s">
        <v>401</v>
      </c>
      <c r="B7" s="37"/>
      <c r="C7" s="37"/>
      <c r="D7" s="37"/>
      <c r="E7" s="37"/>
      <c r="F7" s="37"/>
      <c r="G7" s="37"/>
      <c r="H7" s="37"/>
      <c r="I7" s="37"/>
      <c r="J7" s="37"/>
      <c r="K7" s="37"/>
      <c r="L7" s="37"/>
    </row>
    <row r="8" spans="1:12" s="9" customFormat="1" ht="13.5">
      <c r="A8" s="37"/>
      <c r="B8" s="37"/>
      <c r="C8" s="37"/>
      <c r="D8" s="37"/>
      <c r="E8" s="37"/>
      <c r="F8" s="37"/>
      <c r="G8" s="37"/>
      <c r="H8" s="37"/>
      <c r="I8" s="37"/>
      <c r="J8" s="37"/>
      <c r="K8" s="37"/>
      <c r="L8" s="37"/>
    </row>
    <row r="9" ht="13.5">
      <c r="A9" s="9" t="s">
        <v>158</v>
      </c>
    </row>
    <row r="10" ht="13.5">
      <c r="A10" s="2" t="s">
        <v>165</v>
      </c>
    </row>
    <row r="11" ht="13.5">
      <c r="A11" s="2" t="s">
        <v>160</v>
      </c>
    </row>
    <row r="13" ht="13.5">
      <c r="A13" s="9" t="s">
        <v>404</v>
      </c>
    </row>
    <row r="14" spans="1:12" ht="13.5">
      <c r="A14" s="37" t="s">
        <v>178</v>
      </c>
      <c r="B14" s="9"/>
      <c r="C14" s="9"/>
      <c r="D14" s="9"/>
      <c r="E14" s="9"/>
      <c r="F14" s="9"/>
      <c r="G14" s="9"/>
      <c r="H14" s="9"/>
      <c r="I14" s="9"/>
      <c r="J14" s="9"/>
      <c r="K14" s="9"/>
      <c r="L14" s="9"/>
    </row>
    <row r="15" ht="13.5">
      <c r="A15" s="2" t="s">
        <v>402</v>
      </c>
    </row>
    <row r="16" ht="13.5">
      <c r="A16" s="2" t="s">
        <v>403</v>
      </c>
    </row>
    <row r="17" spans="1:12" s="9" customFormat="1" ht="13.5">
      <c r="A17" s="2"/>
      <c r="B17" s="2"/>
      <c r="C17" s="2"/>
      <c r="D17" s="2"/>
      <c r="E17" s="2"/>
      <c r="F17" s="2"/>
      <c r="G17" s="2"/>
      <c r="H17" s="2"/>
      <c r="I17" s="2"/>
      <c r="J17" s="2"/>
      <c r="K17" s="2"/>
      <c r="L17" s="2"/>
    </row>
    <row r="18" ht="13.5">
      <c r="A18" s="9" t="s">
        <v>161</v>
      </c>
    </row>
    <row r="19" ht="13.5">
      <c r="A19" s="236" t="s">
        <v>471</v>
      </c>
    </row>
    <row r="21" ht="13.5">
      <c r="A21" s="9" t="s">
        <v>222</v>
      </c>
    </row>
    <row r="22" ht="13.5">
      <c r="A22" s="2" t="s">
        <v>277</v>
      </c>
    </row>
    <row r="23" ht="13.5">
      <c r="A23" s="2" t="s">
        <v>359</v>
      </c>
    </row>
    <row r="24" ht="13.5">
      <c r="A24" s="2" t="s">
        <v>177</v>
      </c>
    </row>
    <row r="26" s="228" customFormat="1" ht="13.5">
      <c r="A26" s="254" t="s">
        <v>470</v>
      </c>
    </row>
  </sheetData>
  <sheetProtection/>
  <mergeCells count="3">
    <mergeCell ref="D3:L4"/>
    <mergeCell ref="A1:C1"/>
    <mergeCell ref="H1:K1"/>
  </mergeCells>
  <hyperlinks>
    <hyperlink ref="A1" location="Strategy!A1" display="Strategy!A1"/>
    <hyperlink ref="E1" location="Glossary!A1" display="Glossary!A1"/>
    <hyperlink ref="H1" location="Summary!A1" display="Continue to Summary"/>
  </hyperlinks>
  <printOptions/>
  <pageMargins left="0.7" right="0.7" top="0.75" bottom="0.75" header="0.3" footer="0.3"/>
  <pageSetup horizontalDpi="600" verticalDpi="600" orientation="landscape"/>
</worksheet>
</file>

<file path=xl/worksheets/sheet7.xml><?xml version="1.0" encoding="utf-8"?>
<worksheet xmlns="http://schemas.openxmlformats.org/spreadsheetml/2006/main" xmlns:r="http://schemas.openxmlformats.org/officeDocument/2006/relationships">
  <sheetPr>
    <tabColor theme="5" tint="0.5999900102615356"/>
  </sheetPr>
  <dimension ref="A1:G44"/>
  <sheetViews>
    <sheetView workbookViewId="0" topLeftCell="A1">
      <selection activeCell="I6" sqref="I6"/>
    </sheetView>
  </sheetViews>
  <sheetFormatPr defaultColWidth="9.140625" defaultRowHeight="15"/>
  <cols>
    <col min="1" max="1" width="35.00390625" style="2" customWidth="1"/>
    <col min="2" max="16384" width="9.140625" style="2" customWidth="1"/>
  </cols>
  <sheetData>
    <row r="1" ht="18">
      <c r="A1" s="43" t="s">
        <v>279</v>
      </c>
    </row>
    <row r="2" ht="18">
      <c r="A2" s="43"/>
    </row>
    <row r="3" spans="1:7" ht="13.5">
      <c r="A3" s="255" t="s">
        <v>424</v>
      </c>
      <c r="B3" s="264"/>
      <c r="C3" s="264"/>
      <c r="D3" s="264"/>
      <c r="E3" s="264"/>
      <c r="F3" s="264"/>
      <c r="G3" s="264"/>
    </row>
    <row r="4" spans="1:7" ht="13.5">
      <c r="A4" s="264"/>
      <c r="B4" s="264"/>
      <c r="C4" s="264"/>
      <c r="D4" s="264"/>
      <c r="E4" s="264"/>
      <c r="F4" s="264"/>
      <c r="G4" s="264"/>
    </row>
    <row r="5" spans="1:7" ht="15" customHeight="1">
      <c r="A5" s="264"/>
      <c r="B5" s="264"/>
      <c r="C5" s="264"/>
      <c r="D5" s="264"/>
      <c r="E5" s="264"/>
      <c r="F5" s="264"/>
      <c r="G5" s="264"/>
    </row>
    <row r="6" spans="1:7" ht="13.5">
      <c r="A6" s="264"/>
      <c r="B6" s="264"/>
      <c r="C6" s="264"/>
      <c r="D6" s="264"/>
      <c r="E6" s="264"/>
      <c r="F6" s="264"/>
      <c r="G6" s="264"/>
    </row>
    <row r="8" ht="13.5">
      <c r="A8" s="55" t="s">
        <v>243</v>
      </c>
    </row>
    <row r="9" spans="1:3" ht="13.5">
      <c r="A9" s="9" t="s">
        <v>71</v>
      </c>
      <c r="B9" s="266" t="s">
        <v>25</v>
      </c>
      <c r="C9" s="266"/>
    </row>
    <row r="10" ht="13.5" hidden="1">
      <c r="A10" s="2" t="s">
        <v>25</v>
      </c>
    </row>
    <row r="11" ht="13.5" hidden="1">
      <c r="A11" s="2" t="s">
        <v>54</v>
      </c>
    </row>
    <row r="13" ht="13.5">
      <c r="A13" s="55" t="s">
        <v>282</v>
      </c>
    </row>
    <row r="14" spans="1:3" ht="13.5">
      <c r="A14" s="9" t="s">
        <v>43</v>
      </c>
      <c r="B14" s="267" t="s">
        <v>38</v>
      </c>
      <c r="C14" s="267"/>
    </row>
    <row r="15" ht="13.5" hidden="1">
      <c r="A15" s="3" t="s">
        <v>38</v>
      </c>
    </row>
    <row r="16" ht="13.5" hidden="1">
      <c r="A16" s="3" t="s">
        <v>39</v>
      </c>
    </row>
    <row r="17" ht="13.5">
      <c r="B17" s="3"/>
    </row>
    <row r="18" spans="1:2" ht="13.5">
      <c r="A18" s="55" t="s">
        <v>283</v>
      </c>
      <c r="B18" s="3"/>
    </row>
    <row r="19" spans="1:7" ht="13.5">
      <c r="A19" s="10" t="s">
        <v>55</v>
      </c>
      <c r="B19" s="268" t="s">
        <v>247</v>
      </c>
      <c r="C19" s="268"/>
      <c r="D19" s="268"/>
      <c r="E19" s="268"/>
      <c r="F19" s="268"/>
      <c r="G19" s="268"/>
    </row>
    <row r="20" spans="1:7" ht="15" customHeight="1" hidden="1">
      <c r="A20" s="2" t="s">
        <v>250</v>
      </c>
      <c r="B20" s="268"/>
      <c r="C20" s="268"/>
      <c r="D20" s="268"/>
      <c r="E20" s="268"/>
      <c r="F20" s="268"/>
      <c r="G20" s="268"/>
    </row>
    <row r="21" spans="1:7" ht="15" customHeight="1" hidden="1">
      <c r="A21" s="2" t="s">
        <v>251</v>
      </c>
      <c r="B21" s="268"/>
      <c r="C21" s="268"/>
      <c r="D21" s="268"/>
      <c r="E21" s="268"/>
      <c r="F21" s="268"/>
      <c r="G21" s="268"/>
    </row>
    <row r="22" spans="1:7" ht="15" customHeight="1" hidden="1">
      <c r="A22" s="2" t="s">
        <v>247</v>
      </c>
      <c r="B22" s="268"/>
      <c r="C22" s="268"/>
      <c r="D22" s="268"/>
      <c r="E22" s="268"/>
      <c r="F22" s="268"/>
      <c r="G22" s="268"/>
    </row>
    <row r="23" spans="1:7" ht="15" customHeight="1" hidden="1">
      <c r="A23" s="2" t="s">
        <v>246</v>
      </c>
      <c r="B23" s="268"/>
      <c r="C23" s="268"/>
      <c r="D23" s="268"/>
      <c r="E23" s="268"/>
      <c r="F23" s="268"/>
      <c r="G23" s="268"/>
    </row>
    <row r="24" spans="1:7" ht="15" customHeight="1" hidden="1">
      <c r="A24" s="2" t="s">
        <v>248</v>
      </c>
      <c r="B24" s="268"/>
      <c r="C24" s="268"/>
      <c r="D24" s="268"/>
      <c r="E24" s="268"/>
      <c r="F24" s="268"/>
      <c r="G24" s="268"/>
    </row>
    <row r="25" spans="1:7" ht="15" customHeight="1" hidden="1">
      <c r="A25" s="2" t="s">
        <v>249</v>
      </c>
      <c r="B25" s="268"/>
      <c r="C25" s="268"/>
      <c r="D25" s="268"/>
      <c r="E25" s="268"/>
      <c r="F25" s="268"/>
      <c r="G25" s="268"/>
    </row>
    <row r="26" spans="1:7" ht="15" customHeight="1" hidden="1">
      <c r="A26" s="2" t="s">
        <v>244</v>
      </c>
      <c r="B26" s="268"/>
      <c r="C26" s="268"/>
      <c r="D26" s="268"/>
      <c r="E26" s="268"/>
      <c r="F26" s="268"/>
      <c r="G26" s="268"/>
    </row>
    <row r="27" spans="1:7" ht="15" customHeight="1" hidden="1">
      <c r="A27" s="2" t="s">
        <v>245</v>
      </c>
      <c r="B27" s="268"/>
      <c r="C27" s="268"/>
      <c r="D27" s="268"/>
      <c r="E27" s="268"/>
      <c r="F27" s="268"/>
      <c r="G27" s="268"/>
    </row>
    <row r="28" spans="2:7" ht="13.5">
      <c r="B28" s="268"/>
      <c r="C28" s="268"/>
      <c r="D28" s="268"/>
      <c r="E28" s="268"/>
      <c r="F28" s="268"/>
      <c r="G28" s="268"/>
    </row>
    <row r="29" spans="1:2" ht="13.5">
      <c r="A29" s="55" t="s">
        <v>252</v>
      </c>
      <c r="B29" s="3"/>
    </row>
    <row r="30" spans="1:2" ht="13.5">
      <c r="A30" s="9" t="s">
        <v>56</v>
      </c>
      <c r="B30" s="16" t="s">
        <v>284</v>
      </c>
    </row>
    <row r="31" spans="1:2" ht="13.5" hidden="1">
      <c r="A31" s="2" t="s">
        <v>73</v>
      </c>
      <c r="B31" s="56"/>
    </row>
    <row r="32" spans="1:2" ht="13.5" hidden="1">
      <c r="A32" s="2" t="s">
        <v>284</v>
      </c>
      <c r="B32" s="56"/>
    </row>
    <row r="33" spans="1:2" ht="13.5" hidden="1">
      <c r="A33" s="2" t="s">
        <v>74</v>
      </c>
      <c r="B33" s="56"/>
    </row>
    <row r="34" spans="1:2" ht="13.5" hidden="1">
      <c r="A34" s="2" t="s">
        <v>263</v>
      </c>
      <c r="B34" s="56"/>
    </row>
    <row r="35" spans="1:2" ht="13.5" hidden="1">
      <c r="A35" s="2" t="s">
        <v>285</v>
      </c>
      <c r="B35" s="56"/>
    </row>
    <row r="36" ht="13.5">
      <c r="B36" s="56"/>
    </row>
    <row r="37" spans="1:2" ht="13.5">
      <c r="A37" s="55" t="s">
        <v>260</v>
      </c>
      <c r="B37" s="3"/>
    </row>
    <row r="38" spans="1:4" ht="13.5">
      <c r="A38" s="10" t="str">
        <f>B30</f>
        <v>Acres</v>
      </c>
      <c r="B38" s="125">
        <v>400</v>
      </c>
      <c r="D38" s="57"/>
    </row>
    <row r="39" spans="1:2" ht="13.5">
      <c r="A39" s="9"/>
      <c r="B39" s="56"/>
    </row>
    <row r="40" spans="1:2" ht="13.5">
      <c r="A40" s="9" t="s">
        <v>253</v>
      </c>
      <c r="B40" s="56"/>
    </row>
    <row r="41" spans="1:2" ht="13.5">
      <c r="A41" s="9" t="s">
        <v>72</v>
      </c>
      <c r="B41" s="125">
        <v>1</v>
      </c>
    </row>
    <row r="44" ht="13.5">
      <c r="A44" s="144"/>
    </row>
  </sheetData>
  <sheetProtection/>
  <mergeCells count="4">
    <mergeCell ref="B9:C9"/>
    <mergeCell ref="B14:C14"/>
    <mergeCell ref="B19:G28"/>
    <mergeCell ref="A3:G6"/>
  </mergeCells>
  <dataValidations count="4">
    <dataValidation type="list" allowBlank="1" showInputMessage="1" showErrorMessage="1" sqref="B14:C14">
      <formula1>Examp!$A$15:$A$16</formula1>
    </dataValidation>
    <dataValidation type="list" allowBlank="1" showInputMessage="1" showErrorMessage="1" sqref="B9">
      <formula1>Examp!$A$10:$A$11</formula1>
    </dataValidation>
    <dataValidation type="list" allowBlank="1" showInputMessage="1" showErrorMessage="1" sqref="B19">
      <formula1>Examp!$A$20:$A$27</formula1>
    </dataValidation>
    <dataValidation type="list" allowBlank="1" showInputMessage="1" showErrorMessage="1" sqref="B30">
      <formula1>Examp!$A$31:$A$35</formula1>
    </dataValidation>
  </dataValidations>
  <printOptions/>
  <pageMargins left="0.7" right="0.7" top="0.75" bottom="0.7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sheetPr>
    <tabColor theme="5" tint="0.5999900102615356"/>
  </sheetPr>
  <dimension ref="A1:Q128"/>
  <sheetViews>
    <sheetView zoomScale="90" zoomScaleNormal="90" workbookViewId="0" topLeftCell="A1">
      <selection activeCell="L51" sqref="L51"/>
    </sheetView>
  </sheetViews>
  <sheetFormatPr defaultColWidth="9.140625" defaultRowHeight="15"/>
  <cols>
    <col min="1" max="1" width="11.421875" style="2" customWidth="1"/>
    <col min="2" max="2" width="14.28125" style="2" customWidth="1"/>
    <col min="3" max="3" width="22.00390625" style="2" customWidth="1"/>
    <col min="4" max="4" width="8.8515625" style="2" bestFit="1" customWidth="1"/>
    <col min="5" max="5" width="11.421875" style="44" customWidth="1"/>
    <col min="6" max="6" width="10.00390625" style="44" customWidth="1"/>
    <col min="7" max="7" width="9.140625" style="45" customWidth="1"/>
    <col min="8" max="8" width="8.140625" style="47" bestFit="1" customWidth="1"/>
    <col min="9" max="9" width="12.28125" style="45" customWidth="1"/>
    <col min="10" max="10" width="12.7109375" style="2" customWidth="1"/>
    <col min="11" max="11" width="9.140625" style="2" customWidth="1"/>
    <col min="12" max="13" width="17.421875" style="2" customWidth="1"/>
    <col min="14" max="14" width="14.28125" style="2" customWidth="1"/>
    <col min="15" max="16384" width="9.140625" style="2" customWidth="1"/>
  </cols>
  <sheetData>
    <row r="1" spans="1:10" ht="13.5">
      <c r="A1" s="260" t="s">
        <v>180</v>
      </c>
      <c r="B1" s="260"/>
      <c r="C1" s="27" t="s">
        <v>181</v>
      </c>
      <c r="E1" s="269" t="s">
        <v>298</v>
      </c>
      <c r="F1" s="269"/>
      <c r="G1" s="270" t="s">
        <v>196</v>
      </c>
      <c r="H1" s="270"/>
      <c r="I1" s="270"/>
      <c r="J1" s="270"/>
    </row>
    <row r="2" spans="1:2" ht="13.5">
      <c r="A2" s="260" t="s">
        <v>281</v>
      </c>
      <c r="B2" s="260"/>
    </row>
    <row r="3" spans="1:9" ht="18">
      <c r="A3" s="271" t="s">
        <v>300</v>
      </c>
      <c r="B3" s="271"/>
      <c r="C3" s="271"/>
      <c r="D3" s="271"/>
      <c r="E3" s="271"/>
      <c r="F3" s="271"/>
      <c r="G3" s="271"/>
      <c r="H3" s="271"/>
      <c r="I3" s="271"/>
    </row>
    <row r="5" spans="1:10" ht="15" customHeight="1">
      <c r="A5" s="255" t="s">
        <v>425</v>
      </c>
      <c r="B5" s="255"/>
      <c r="C5" s="255"/>
      <c r="D5" s="255"/>
      <c r="E5" s="255"/>
      <c r="F5" s="255"/>
      <c r="G5" s="255"/>
      <c r="H5" s="255"/>
      <c r="I5" s="255"/>
      <c r="J5" s="46"/>
    </row>
    <row r="6" spans="1:10" ht="13.5">
      <c r="A6" s="255"/>
      <c r="B6" s="255"/>
      <c r="C6" s="255"/>
      <c r="D6" s="255"/>
      <c r="E6" s="255"/>
      <c r="F6" s="255"/>
      <c r="G6" s="255"/>
      <c r="H6" s="255"/>
      <c r="I6" s="255"/>
      <c r="J6" s="46"/>
    </row>
    <row r="7" spans="1:10" ht="13.5">
      <c r="A7" s="255"/>
      <c r="B7" s="255"/>
      <c r="C7" s="255"/>
      <c r="D7" s="255"/>
      <c r="E7" s="255"/>
      <c r="F7" s="255"/>
      <c r="G7" s="255"/>
      <c r="H7" s="255"/>
      <c r="I7" s="255"/>
      <c r="J7" s="46"/>
    </row>
    <row r="8" spans="1:10" ht="13.5">
      <c r="A8" s="264"/>
      <c r="B8" s="264"/>
      <c r="C8" s="264"/>
      <c r="D8" s="264"/>
      <c r="E8" s="264"/>
      <c r="F8" s="264"/>
      <c r="G8" s="264"/>
      <c r="H8" s="264"/>
      <c r="I8" s="264"/>
      <c r="J8" s="73"/>
    </row>
    <row r="9" spans="1:10" ht="13.5">
      <c r="A9" s="226"/>
      <c r="B9" s="127"/>
      <c r="C9" s="127"/>
      <c r="D9" s="127"/>
      <c r="E9" s="127"/>
      <c r="F9" s="127"/>
      <c r="G9" s="127"/>
      <c r="H9" s="127"/>
      <c r="I9" s="127"/>
      <c r="J9" s="73"/>
    </row>
    <row r="10" spans="1:10" ht="15" customHeight="1">
      <c r="A10" s="255" t="s">
        <v>446</v>
      </c>
      <c r="B10" s="255"/>
      <c r="C10" s="255"/>
      <c r="D10" s="255"/>
      <c r="E10" s="255"/>
      <c r="F10" s="255"/>
      <c r="G10" s="255"/>
      <c r="H10" s="255"/>
      <c r="I10" s="255"/>
      <c r="J10" s="46"/>
    </row>
    <row r="11" spans="1:10" ht="13.5">
      <c r="A11" s="255"/>
      <c r="B11" s="255"/>
      <c r="C11" s="255"/>
      <c r="D11" s="255"/>
      <c r="E11" s="255"/>
      <c r="F11" s="255"/>
      <c r="G11" s="255"/>
      <c r="H11" s="255"/>
      <c r="I11" s="255"/>
      <c r="J11" s="46"/>
    </row>
    <row r="12" spans="1:10" ht="13.5">
      <c r="A12" s="264"/>
      <c r="B12" s="264"/>
      <c r="C12" s="264"/>
      <c r="D12" s="264"/>
      <c r="E12" s="264"/>
      <c r="F12" s="264"/>
      <c r="G12" s="264"/>
      <c r="H12" s="264"/>
      <c r="I12" s="264"/>
      <c r="J12" s="73"/>
    </row>
    <row r="13" spans="2:10" ht="15" customHeight="1">
      <c r="B13" s="46"/>
      <c r="C13" s="46"/>
      <c r="D13" s="46"/>
      <c r="E13" s="46"/>
      <c r="F13" s="46"/>
      <c r="G13" s="46"/>
      <c r="H13" s="46"/>
      <c r="I13" s="46"/>
      <c r="J13" s="46"/>
    </row>
    <row r="14" spans="1:10" ht="15" customHeight="1">
      <c r="A14" s="255" t="s">
        <v>360</v>
      </c>
      <c r="B14" s="264"/>
      <c r="C14" s="264"/>
      <c r="D14" s="264"/>
      <c r="E14" s="264"/>
      <c r="F14" s="264"/>
      <c r="G14" s="264"/>
      <c r="H14" s="264"/>
      <c r="I14" s="264"/>
      <c r="J14" s="73"/>
    </row>
    <row r="15" spans="1:10" ht="15" customHeight="1">
      <c r="A15" s="264"/>
      <c r="B15" s="264"/>
      <c r="C15" s="264"/>
      <c r="D15" s="264"/>
      <c r="E15" s="264"/>
      <c r="F15" s="264"/>
      <c r="G15" s="264"/>
      <c r="H15" s="264"/>
      <c r="I15" s="264"/>
      <c r="J15" s="73"/>
    </row>
    <row r="16" spans="1:10" ht="15" customHeight="1">
      <c r="A16" s="264"/>
      <c r="B16" s="264"/>
      <c r="C16" s="264"/>
      <c r="D16" s="264"/>
      <c r="E16" s="264"/>
      <c r="F16" s="264"/>
      <c r="G16" s="264"/>
      <c r="H16" s="264"/>
      <c r="I16" s="264"/>
      <c r="J16" s="73"/>
    </row>
    <row r="17" spans="1:10" ht="13.5">
      <c r="A17" s="264"/>
      <c r="B17" s="264"/>
      <c r="C17" s="264"/>
      <c r="D17" s="264"/>
      <c r="E17" s="264"/>
      <c r="F17" s="264"/>
      <c r="G17" s="264"/>
      <c r="H17" s="264"/>
      <c r="I17" s="264"/>
      <c r="J17" s="46"/>
    </row>
    <row r="18" spans="1:10" ht="13.5">
      <c r="A18" s="36"/>
      <c r="B18" s="36"/>
      <c r="C18" s="36"/>
      <c r="D18" s="36"/>
      <c r="E18" s="36"/>
      <c r="F18" s="36"/>
      <c r="G18" s="36"/>
      <c r="H18" s="48"/>
      <c r="I18" s="36"/>
      <c r="J18" s="36"/>
    </row>
    <row r="19" spans="1:10" ht="13.5">
      <c r="A19" s="263" t="s">
        <v>426</v>
      </c>
      <c r="B19" s="264"/>
      <c r="C19" s="264"/>
      <c r="D19" s="264"/>
      <c r="E19" s="264"/>
      <c r="F19" s="264"/>
      <c r="G19" s="264"/>
      <c r="H19" s="264"/>
      <c r="I19" s="264"/>
      <c r="J19" s="128"/>
    </row>
    <row r="20" spans="1:10" ht="13.5">
      <c r="A20" s="264"/>
      <c r="B20" s="264"/>
      <c r="C20" s="264"/>
      <c r="D20" s="264"/>
      <c r="E20" s="264"/>
      <c r="F20" s="264"/>
      <c r="G20" s="264"/>
      <c r="H20" s="264"/>
      <c r="I20" s="264"/>
      <c r="J20" s="128"/>
    </row>
    <row r="21" spans="1:10" ht="13.5">
      <c r="A21" s="264"/>
      <c r="B21" s="264"/>
      <c r="C21" s="264"/>
      <c r="D21" s="264"/>
      <c r="E21" s="264"/>
      <c r="F21" s="264"/>
      <c r="G21" s="264"/>
      <c r="H21" s="264"/>
      <c r="I21" s="264"/>
      <c r="J21" s="128"/>
    </row>
    <row r="22" spans="1:10" ht="13.5">
      <c r="A22" s="264"/>
      <c r="B22" s="264"/>
      <c r="C22" s="264"/>
      <c r="D22" s="264"/>
      <c r="E22" s="264"/>
      <c r="F22" s="264"/>
      <c r="G22" s="264"/>
      <c r="H22" s="264"/>
      <c r="I22" s="264"/>
      <c r="J22" s="128"/>
    </row>
    <row r="23" spans="1:10" ht="13.5">
      <c r="A23" s="264"/>
      <c r="B23" s="264"/>
      <c r="C23" s="264"/>
      <c r="D23" s="264"/>
      <c r="E23" s="264"/>
      <c r="F23" s="264"/>
      <c r="G23" s="264"/>
      <c r="H23" s="264"/>
      <c r="I23" s="264"/>
      <c r="J23" s="128"/>
    </row>
    <row r="24" spans="1:10" ht="35.25" customHeight="1">
      <c r="A24" s="264"/>
      <c r="B24" s="264"/>
      <c r="C24" s="264"/>
      <c r="D24" s="264"/>
      <c r="E24" s="264"/>
      <c r="F24" s="264"/>
      <c r="G24" s="264"/>
      <c r="H24" s="264"/>
      <c r="I24" s="264"/>
      <c r="J24" s="62"/>
    </row>
    <row r="25" spans="1:10" ht="13.5">
      <c r="A25" s="58"/>
      <c r="B25" s="58"/>
      <c r="C25" s="58"/>
      <c r="D25" s="58"/>
      <c r="E25" s="58"/>
      <c r="F25" s="58"/>
      <c r="G25" s="58"/>
      <c r="H25" s="59"/>
      <c r="I25" s="58"/>
      <c r="J25" s="58"/>
    </row>
    <row r="26" spans="1:10" ht="13.5">
      <c r="A26" s="282" t="s">
        <v>427</v>
      </c>
      <c r="B26" s="264"/>
      <c r="C26" s="264"/>
      <c r="D26" s="264"/>
      <c r="E26" s="264"/>
      <c r="F26" s="264"/>
      <c r="G26" s="264"/>
      <c r="H26" s="264"/>
      <c r="I26" s="264"/>
      <c r="J26" s="58"/>
    </row>
    <row r="27" spans="1:10" ht="13.5">
      <c r="A27" s="264"/>
      <c r="B27" s="264"/>
      <c r="C27" s="264"/>
      <c r="D27" s="264"/>
      <c r="E27" s="264"/>
      <c r="F27" s="264"/>
      <c r="G27" s="264"/>
      <c r="H27" s="264"/>
      <c r="I27" s="264"/>
      <c r="J27" s="58"/>
    </row>
    <row r="28" spans="1:10" ht="13.5">
      <c r="A28" s="264"/>
      <c r="B28" s="264"/>
      <c r="C28" s="264"/>
      <c r="D28" s="264"/>
      <c r="E28" s="264"/>
      <c r="F28" s="264"/>
      <c r="G28" s="264"/>
      <c r="H28" s="264"/>
      <c r="I28" s="264"/>
      <c r="J28" s="68"/>
    </row>
    <row r="29" spans="1:10" ht="13.5">
      <c r="A29" s="51"/>
      <c r="B29" s="36"/>
      <c r="C29" s="36"/>
      <c r="D29" s="36"/>
      <c r="E29" s="36"/>
      <c r="F29" s="36"/>
      <c r="G29" s="36"/>
      <c r="H29" s="48"/>
      <c r="I29" s="36"/>
      <c r="J29" s="36"/>
    </row>
    <row r="30" spans="1:10" ht="15" customHeight="1">
      <c r="A30" s="283" t="s">
        <v>428</v>
      </c>
      <c r="B30" s="264"/>
      <c r="C30" s="264"/>
      <c r="D30" s="264"/>
      <c r="E30" s="264"/>
      <c r="F30" s="264"/>
      <c r="G30" s="264"/>
      <c r="H30" s="264"/>
      <c r="I30" s="264"/>
      <c r="J30" s="128"/>
    </row>
    <row r="31" spans="1:10" ht="13.5">
      <c r="A31" s="264"/>
      <c r="B31" s="264"/>
      <c r="C31" s="264"/>
      <c r="D31" s="264"/>
      <c r="E31" s="264"/>
      <c r="F31" s="264"/>
      <c r="G31" s="264"/>
      <c r="H31" s="264"/>
      <c r="I31" s="264"/>
      <c r="J31" s="128"/>
    </row>
    <row r="32" spans="1:10" ht="13.5">
      <c r="A32" s="264"/>
      <c r="B32" s="264"/>
      <c r="C32" s="264"/>
      <c r="D32" s="264"/>
      <c r="E32" s="264"/>
      <c r="F32" s="264"/>
      <c r="G32" s="264"/>
      <c r="H32" s="264"/>
      <c r="I32" s="264"/>
      <c r="J32" s="128"/>
    </row>
    <row r="33" spans="1:10" ht="13.5">
      <c r="A33" s="264"/>
      <c r="B33" s="264"/>
      <c r="C33" s="264"/>
      <c r="D33" s="264"/>
      <c r="E33" s="264"/>
      <c r="F33" s="264"/>
      <c r="G33" s="264"/>
      <c r="H33" s="264"/>
      <c r="I33" s="264"/>
      <c r="J33" s="128"/>
    </row>
    <row r="34" spans="1:10" ht="13.5">
      <c r="A34" s="264"/>
      <c r="B34" s="264"/>
      <c r="C34" s="264"/>
      <c r="D34" s="264"/>
      <c r="E34" s="264"/>
      <c r="F34" s="264"/>
      <c r="G34" s="264"/>
      <c r="H34" s="264"/>
      <c r="I34" s="264"/>
      <c r="J34" s="128"/>
    </row>
    <row r="35" spans="1:10" ht="13.5">
      <c r="A35" s="264"/>
      <c r="B35" s="264"/>
      <c r="C35" s="264"/>
      <c r="D35" s="264"/>
      <c r="E35" s="264"/>
      <c r="F35" s="264"/>
      <c r="G35" s="264"/>
      <c r="H35" s="264"/>
      <c r="I35" s="264"/>
      <c r="J35" s="128"/>
    </row>
    <row r="36" spans="1:10" ht="13.5">
      <c r="A36" s="73"/>
      <c r="B36" s="73"/>
      <c r="C36" s="73"/>
      <c r="D36" s="73"/>
      <c r="E36" s="73"/>
      <c r="F36" s="73"/>
      <c r="G36" s="73"/>
      <c r="H36" s="73"/>
      <c r="I36" s="73"/>
      <c r="J36" s="69"/>
    </row>
    <row r="37" spans="1:10" ht="13.5">
      <c r="A37" s="280" t="s">
        <v>191</v>
      </c>
      <c r="B37" s="281"/>
      <c r="C37" s="281"/>
      <c r="D37" s="281"/>
      <c r="E37" s="281"/>
      <c r="F37" s="281"/>
      <c r="G37" s="281"/>
      <c r="H37" s="281"/>
      <c r="I37" s="281"/>
      <c r="J37" s="281"/>
    </row>
    <row r="38" spans="1:10" ht="13.5">
      <c r="A38" s="284" t="s">
        <v>429</v>
      </c>
      <c r="B38" s="264"/>
      <c r="C38" s="264"/>
      <c r="D38" s="264"/>
      <c r="E38" s="264"/>
      <c r="F38" s="264"/>
      <c r="G38" s="264"/>
      <c r="H38" s="264"/>
      <c r="I38" s="264"/>
      <c r="J38" s="129"/>
    </row>
    <row r="39" spans="1:10" s="53" customFormat="1" ht="13.5">
      <c r="A39" s="264"/>
      <c r="B39" s="264"/>
      <c r="C39" s="264"/>
      <c r="D39" s="264"/>
      <c r="E39" s="264"/>
      <c r="F39" s="264"/>
      <c r="G39" s="264"/>
      <c r="H39" s="264"/>
      <c r="I39" s="264"/>
      <c r="J39" s="70"/>
    </row>
    <row r="40" spans="1:10" s="53" customFormat="1" ht="13.5">
      <c r="A40" s="54"/>
      <c r="B40" s="52"/>
      <c r="C40" s="52"/>
      <c r="D40" s="52"/>
      <c r="E40" s="52"/>
      <c r="F40" s="52"/>
      <c r="G40" s="52"/>
      <c r="H40" s="52"/>
      <c r="I40" s="52"/>
      <c r="J40" s="52"/>
    </row>
    <row r="41" spans="1:10" ht="31.5" customHeight="1">
      <c r="A41" s="274" t="s">
        <v>262</v>
      </c>
      <c r="B41" s="274"/>
      <c r="C41" s="145">
        <v>240</v>
      </c>
      <c r="D41" s="36"/>
      <c r="E41" s="36"/>
      <c r="F41" s="36"/>
      <c r="G41" s="36"/>
      <c r="H41" s="48"/>
      <c r="I41" s="36"/>
      <c r="J41" s="36"/>
    </row>
    <row r="42" spans="1:10" ht="13.5">
      <c r="A42" s="274" t="s">
        <v>183</v>
      </c>
      <c r="B42" s="274"/>
      <c r="C42" s="145">
        <v>7</v>
      </c>
      <c r="D42" s="36"/>
      <c r="E42" s="36"/>
      <c r="F42" s="36"/>
      <c r="G42" s="36"/>
      <c r="H42" s="48"/>
      <c r="I42" s="36"/>
      <c r="J42" s="36"/>
    </row>
    <row r="43" spans="1:10" ht="33" customHeight="1">
      <c r="A43" s="274" t="s">
        <v>185</v>
      </c>
      <c r="B43" s="274"/>
      <c r="C43" s="146">
        <f>C41*C42</f>
        <v>1680</v>
      </c>
      <c r="D43" s="36"/>
      <c r="E43" s="36"/>
      <c r="F43" s="36"/>
      <c r="G43" s="36"/>
      <c r="H43" s="48"/>
      <c r="I43" s="36"/>
      <c r="J43" s="36"/>
    </row>
    <row r="44" spans="1:10" ht="31.5" customHeight="1">
      <c r="A44" s="274" t="s">
        <v>184</v>
      </c>
      <c r="B44" s="274"/>
      <c r="C44" s="145">
        <v>10</v>
      </c>
      <c r="D44" s="36"/>
      <c r="E44" s="36"/>
      <c r="F44" s="36"/>
      <c r="G44" s="36"/>
      <c r="H44" s="48"/>
      <c r="I44" s="36"/>
      <c r="J44" s="36"/>
    </row>
    <row r="45" spans="1:10" ht="33.75" customHeight="1">
      <c r="A45" s="278" t="s">
        <v>261</v>
      </c>
      <c r="B45" s="279"/>
      <c r="C45" s="147">
        <f>C44/C43</f>
        <v>0.005952380952380952</v>
      </c>
      <c r="D45" s="36"/>
      <c r="E45" s="36"/>
      <c r="F45" s="36"/>
      <c r="G45" s="36"/>
      <c r="H45" s="48"/>
      <c r="I45" s="36"/>
      <c r="J45" s="36"/>
    </row>
    <row r="46" spans="1:10" ht="13.5">
      <c r="A46" s="36"/>
      <c r="B46" s="36"/>
      <c r="C46" s="36"/>
      <c r="D46" s="36"/>
      <c r="E46" s="36"/>
      <c r="F46" s="36"/>
      <c r="G46" s="36"/>
      <c r="H46" s="48"/>
      <c r="I46" s="36"/>
      <c r="J46" s="36"/>
    </row>
    <row r="47" spans="1:10" ht="13.5">
      <c r="A47" s="285" t="s">
        <v>462</v>
      </c>
      <c r="B47" s="255"/>
      <c r="C47" s="255"/>
      <c r="D47" s="255"/>
      <c r="E47" s="255"/>
      <c r="F47" s="255"/>
      <c r="G47" s="255"/>
      <c r="H47" s="255"/>
      <c r="I47" s="255"/>
      <c r="J47" s="128"/>
    </row>
    <row r="48" spans="1:10" ht="13.5">
      <c r="A48" s="255"/>
      <c r="B48" s="255"/>
      <c r="C48" s="255"/>
      <c r="D48" s="255"/>
      <c r="E48" s="255"/>
      <c r="F48" s="255"/>
      <c r="G48" s="255"/>
      <c r="H48" s="255"/>
      <c r="I48" s="255"/>
      <c r="J48" s="128"/>
    </row>
    <row r="49" spans="1:10" ht="13.5">
      <c r="A49" s="255"/>
      <c r="B49" s="255"/>
      <c r="C49" s="255"/>
      <c r="D49" s="255"/>
      <c r="E49" s="255"/>
      <c r="F49" s="255"/>
      <c r="G49" s="255"/>
      <c r="H49" s="255"/>
      <c r="I49" s="255"/>
      <c r="J49" s="128"/>
    </row>
    <row r="50" spans="1:10" ht="13.5">
      <c r="A50" s="255"/>
      <c r="B50" s="255"/>
      <c r="C50" s="255"/>
      <c r="D50" s="255"/>
      <c r="E50" s="255"/>
      <c r="F50" s="255"/>
      <c r="G50" s="255"/>
      <c r="H50" s="255"/>
      <c r="I50" s="255"/>
      <c r="J50" s="128"/>
    </row>
    <row r="51" spans="1:10" ht="15.75" customHeight="1">
      <c r="A51" s="255"/>
      <c r="B51" s="255"/>
      <c r="C51" s="255"/>
      <c r="D51" s="255"/>
      <c r="E51" s="255"/>
      <c r="F51" s="255"/>
      <c r="G51" s="255"/>
      <c r="H51" s="255"/>
      <c r="I51" s="255"/>
      <c r="J51" s="250"/>
    </row>
    <row r="52" spans="1:10" ht="13.5">
      <c r="A52" s="255"/>
      <c r="B52" s="255"/>
      <c r="C52" s="255"/>
      <c r="D52" s="255"/>
      <c r="E52" s="255"/>
      <c r="F52" s="255"/>
      <c r="G52" s="255"/>
      <c r="H52" s="255"/>
      <c r="I52" s="255"/>
      <c r="J52" s="128"/>
    </row>
    <row r="53" spans="1:10" ht="13.5">
      <c r="A53" s="255"/>
      <c r="B53" s="255"/>
      <c r="C53" s="255"/>
      <c r="D53" s="255"/>
      <c r="E53" s="255"/>
      <c r="F53" s="255"/>
      <c r="G53" s="255"/>
      <c r="H53" s="255"/>
      <c r="I53" s="255"/>
      <c r="J53" s="67"/>
    </row>
    <row r="54" spans="1:10" ht="15" customHeight="1">
      <c r="A54" s="275" t="s">
        <v>288</v>
      </c>
      <c r="B54" s="275"/>
      <c r="C54" s="275"/>
      <c r="D54" s="62"/>
      <c r="E54" s="277" t="s">
        <v>325</v>
      </c>
      <c r="F54" s="277"/>
      <c r="G54" s="62"/>
      <c r="H54" s="62"/>
      <c r="I54" s="36"/>
      <c r="J54" s="36"/>
    </row>
    <row r="55" spans="1:10" ht="15" customHeight="1">
      <c r="A55" s="35"/>
      <c r="B55" s="35"/>
      <c r="C55" s="35"/>
      <c r="D55" s="62"/>
      <c r="E55" s="63"/>
      <c r="F55" s="62"/>
      <c r="G55" s="62"/>
      <c r="H55" s="62"/>
      <c r="I55" s="36"/>
      <c r="J55" s="36"/>
    </row>
    <row r="56" spans="1:10" ht="15" customHeight="1">
      <c r="A56" s="272" t="s">
        <v>361</v>
      </c>
      <c r="B56" s="264"/>
      <c r="C56" s="264"/>
      <c r="D56" s="264"/>
      <c r="E56" s="264"/>
      <c r="F56" s="264"/>
      <c r="G56" s="264"/>
      <c r="H56" s="264"/>
      <c r="I56" s="264"/>
      <c r="J56" s="128"/>
    </row>
    <row r="57" spans="1:10" ht="15" customHeight="1">
      <c r="A57" s="264"/>
      <c r="B57" s="264"/>
      <c r="C57" s="264"/>
      <c r="D57" s="264"/>
      <c r="E57" s="264"/>
      <c r="F57" s="264"/>
      <c r="G57" s="264"/>
      <c r="H57" s="264"/>
      <c r="I57" s="264"/>
      <c r="J57" s="128"/>
    </row>
    <row r="58" spans="1:10" ht="13.5">
      <c r="A58" s="264"/>
      <c r="B58" s="264"/>
      <c r="C58" s="264"/>
      <c r="D58" s="264"/>
      <c r="E58" s="264"/>
      <c r="F58" s="264"/>
      <c r="G58" s="264"/>
      <c r="H58" s="264"/>
      <c r="I58" s="264"/>
      <c r="J58" s="36"/>
    </row>
    <row r="59" spans="1:10" ht="13.5">
      <c r="A59" s="255" t="s">
        <v>430</v>
      </c>
      <c r="B59" s="255"/>
      <c r="C59" s="255"/>
      <c r="D59" s="255"/>
      <c r="E59" s="255"/>
      <c r="F59" s="255"/>
      <c r="G59" s="255"/>
      <c r="H59" s="255"/>
      <c r="I59" s="255"/>
      <c r="J59" s="128"/>
    </row>
    <row r="60" spans="1:10" ht="13.5">
      <c r="A60" s="255"/>
      <c r="B60" s="255"/>
      <c r="C60" s="255"/>
      <c r="D60" s="255"/>
      <c r="E60" s="255"/>
      <c r="F60" s="255"/>
      <c r="G60" s="255"/>
      <c r="H60" s="255"/>
      <c r="I60" s="255"/>
      <c r="J60" s="128"/>
    </row>
    <row r="61" spans="1:10" ht="13.5">
      <c r="A61" s="255"/>
      <c r="B61" s="255"/>
      <c r="C61" s="255"/>
      <c r="D61" s="255"/>
      <c r="E61" s="255"/>
      <c r="F61" s="255"/>
      <c r="G61" s="255"/>
      <c r="H61" s="255"/>
      <c r="I61" s="255"/>
      <c r="J61" s="128"/>
    </row>
    <row r="62" spans="1:10" ht="15" customHeight="1">
      <c r="A62" s="276" t="s">
        <v>194</v>
      </c>
      <c r="B62" s="276"/>
      <c r="C62" s="276"/>
      <c r="D62" s="62"/>
      <c r="E62" s="62"/>
      <c r="F62" s="62"/>
      <c r="G62" s="62"/>
      <c r="H62" s="62"/>
      <c r="I62" s="36"/>
      <c r="J62" s="36"/>
    </row>
    <row r="63" spans="1:10" ht="13.5">
      <c r="A63" s="36"/>
      <c r="B63" s="36"/>
      <c r="C63" s="36"/>
      <c r="D63" s="36"/>
      <c r="E63" s="36"/>
      <c r="F63" s="36"/>
      <c r="G63" s="36"/>
      <c r="H63" s="48"/>
      <c r="I63" s="36"/>
      <c r="J63" s="36"/>
    </row>
    <row r="64" ht="13.5">
      <c r="A64" s="55" t="s">
        <v>193</v>
      </c>
    </row>
    <row r="65" spans="1:17" ht="55.5">
      <c r="A65" s="154" t="s">
        <v>1</v>
      </c>
      <c r="B65" s="154" t="s">
        <v>2</v>
      </c>
      <c r="C65" s="154" t="s">
        <v>51</v>
      </c>
      <c r="D65" s="154" t="s">
        <v>87</v>
      </c>
      <c r="E65" s="155" t="s">
        <v>290</v>
      </c>
      <c r="F65" s="155" t="s">
        <v>291</v>
      </c>
      <c r="G65" s="156" t="s">
        <v>3</v>
      </c>
      <c r="H65" s="156" t="s">
        <v>295</v>
      </c>
      <c r="I65" s="156" t="s">
        <v>294</v>
      </c>
      <c r="J65" s="156" t="s">
        <v>184</v>
      </c>
      <c r="K65" s="248" t="s">
        <v>454</v>
      </c>
      <c r="L65" s="251" t="s">
        <v>461</v>
      </c>
      <c r="M65" s="237" t="s">
        <v>447</v>
      </c>
      <c r="N65" s="156" t="s">
        <v>413</v>
      </c>
      <c r="Q65" s="50"/>
    </row>
    <row r="66" spans="1:14" ht="69.75">
      <c r="A66" s="148" t="s">
        <v>362</v>
      </c>
      <c r="B66" s="146" t="s">
        <v>65</v>
      </c>
      <c r="C66" s="146" t="s">
        <v>368</v>
      </c>
      <c r="D66" s="146" t="s">
        <v>85</v>
      </c>
      <c r="E66" s="149">
        <v>60000</v>
      </c>
      <c r="F66" s="149" t="s">
        <v>292</v>
      </c>
      <c r="G66" s="150">
        <v>0.15</v>
      </c>
      <c r="H66" s="151">
        <v>240</v>
      </c>
      <c r="I66" s="151">
        <v>7</v>
      </c>
      <c r="J66" s="151">
        <v>5</v>
      </c>
      <c r="K66" s="152">
        <v>100</v>
      </c>
      <c r="L66" s="249" t="s">
        <v>455</v>
      </c>
      <c r="M66" s="153"/>
      <c r="N66" s="153"/>
    </row>
    <row r="67" spans="1:14" ht="27.75">
      <c r="A67" s="148" t="s">
        <v>363</v>
      </c>
      <c r="B67" s="146" t="s">
        <v>12</v>
      </c>
      <c r="C67" s="146" t="s">
        <v>369</v>
      </c>
      <c r="D67" s="146" t="s">
        <v>85</v>
      </c>
      <c r="E67" s="149">
        <v>0</v>
      </c>
      <c r="F67" s="149" t="s">
        <v>292</v>
      </c>
      <c r="G67" s="150">
        <v>0.15</v>
      </c>
      <c r="H67" s="151">
        <v>240</v>
      </c>
      <c r="I67" s="151">
        <v>7</v>
      </c>
      <c r="J67" s="151">
        <v>0</v>
      </c>
      <c r="K67" s="152">
        <v>200</v>
      </c>
      <c r="L67" s="153" t="s">
        <v>192</v>
      </c>
      <c r="M67" s="153"/>
      <c r="N67" s="153"/>
    </row>
    <row r="68" spans="1:14" ht="111.75">
      <c r="A68" s="146" t="s">
        <v>365</v>
      </c>
      <c r="B68" s="146" t="s">
        <v>66</v>
      </c>
      <c r="C68" s="146" t="s">
        <v>370</v>
      </c>
      <c r="D68" s="146" t="s">
        <v>85</v>
      </c>
      <c r="E68" s="149">
        <v>40000</v>
      </c>
      <c r="F68" s="149" t="s">
        <v>292</v>
      </c>
      <c r="G68" s="150">
        <v>0.15</v>
      </c>
      <c r="H68" s="151">
        <v>240</v>
      </c>
      <c r="I68" s="151">
        <v>7</v>
      </c>
      <c r="J68" s="151">
        <v>14</v>
      </c>
      <c r="K68" s="152">
        <v>0</v>
      </c>
      <c r="L68" s="146" t="s">
        <v>456</v>
      </c>
      <c r="M68" s="229"/>
      <c r="N68" s="223" t="s">
        <v>414</v>
      </c>
    </row>
    <row r="69" spans="1:14" ht="126">
      <c r="A69" s="148" t="s">
        <v>364</v>
      </c>
      <c r="B69" s="146" t="s">
        <v>67</v>
      </c>
      <c r="C69" s="146" t="s">
        <v>369</v>
      </c>
      <c r="D69" s="146" t="s">
        <v>86</v>
      </c>
      <c r="E69" s="149">
        <f>11*5</f>
        <v>55</v>
      </c>
      <c r="F69" s="149" t="s">
        <v>293</v>
      </c>
      <c r="G69" s="150">
        <v>0</v>
      </c>
      <c r="H69" s="151">
        <v>1</v>
      </c>
      <c r="I69" s="151">
        <v>5</v>
      </c>
      <c r="J69" s="151">
        <v>5</v>
      </c>
      <c r="K69" s="152">
        <v>0</v>
      </c>
      <c r="L69" s="229"/>
      <c r="M69" s="238" t="s">
        <v>448</v>
      </c>
      <c r="N69" s="224" t="s">
        <v>415</v>
      </c>
    </row>
    <row r="70" spans="1:14" ht="84">
      <c r="A70" s="146" t="s">
        <v>366</v>
      </c>
      <c r="B70" s="146" t="s">
        <v>417</v>
      </c>
      <c r="C70" s="146" t="s">
        <v>369</v>
      </c>
      <c r="D70" s="146" t="s">
        <v>86</v>
      </c>
      <c r="E70" s="149">
        <f>11*6</f>
        <v>66</v>
      </c>
      <c r="F70" s="149" t="s">
        <v>293</v>
      </c>
      <c r="G70" s="150">
        <v>0</v>
      </c>
      <c r="H70" s="151">
        <v>1</v>
      </c>
      <c r="I70" s="151">
        <v>6</v>
      </c>
      <c r="J70" s="151">
        <v>6</v>
      </c>
      <c r="K70" s="152">
        <v>0</v>
      </c>
      <c r="L70" s="153"/>
      <c r="M70" s="238" t="s">
        <v>286</v>
      </c>
      <c r="N70" s="225" t="s">
        <v>416</v>
      </c>
    </row>
    <row r="71" spans="1:14" ht="55.5">
      <c r="A71" s="148" t="s">
        <v>367</v>
      </c>
      <c r="B71" s="146" t="s">
        <v>417</v>
      </c>
      <c r="C71" s="146" t="s">
        <v>369</v>
      </c>
      <c r="D71" s="146" t="s">
        <v>86</v>
      </c>
      <c r="E71" s="149">
        <f>11*7</f>
        <v>77</v>
      </c>
      <c r="F71" s="149" t="s">
        <v>293</v>
      </c>
      <c r="G71" s="150">
        <v>0</v>
      </c>
      <c r="H71" s="151">
        <v>1</v>
      </c>
      <c r="I71" s="151">
        <v>7</v>
      </c>
      <c r="J71" s="151">
        <v>7</v>
      </c>
      <c r="K71" s="152">
        <v>0</v>
      </c>
      <c r="L71" s="153"/>
      <c r="M71" s="238" t="s">
        <v>287</v>
      </c>
      <c r="N71" s="153"/>
    </row>
    <row r="72" spans="1:9" ht="13.5">
      <c r="A72" s="273" t="s">
        <v>195</v>
      </c>
      <c r="B72" s="273"/>
      <c r="C72" s="273"/>
      <c r="E72" s="3"/>
      <c r="F72" s="3"/>
      <c r="H72" s="45"/>
      <c r="I72" s="2"/>
    </row>
    <row r="73" spans="5:9" ht="13.5">
      <c r="E73" s="3"/>
      <c r="F73" s="3"/>
      <c r="H73" s="45"/>
      <c r="I73" s="2"/>
    </row>
    <row r="74" spans="1:9" ht="66.75" customHeight="1">
      <c r="A74" s="144"/>
      <c r="E74" s="2"/>
      <c r="F74" s="2"/>
      <c r="G74" s="2"/>
      <c r="H74" s="2"/>
      <c r="I74" s="2"/>
    </row>
    <row r="75" spans="5:9" ht="13.5">
      <c r="E75" s="2"/>
      <c r="F75" s="2"/>
      <c r="G75" s="2"/>
      <c r="H75" s="2"/>
      <c r="I75" s="2"/>
    </row>
    <row r="76" spans="5:9" ht="13.5">
      <c r="E76" s="2"/>
      <c r="F76" s="2"/>
      <c r="G76" s="2"/>
      <c r="H76" s="2"/>
      <c r="I76" s="2"/>
    </row>
    <row r="77" spans="5:9" ht="13.5">
      <c r="E77" s="2"/>
      <c r="F77" s="2"/>
      <c r="G77" s="2"/>
      <c r="H77" s="2"/>
      <c r="I77" s="2"/>
    </row>
    <row r="78" spans="5:9" ht="13.5">
      <c r="E78" s="2"/>
      <c r="F78" s="2"/>
      <c r="G78" s="2"/>
      <c r="H78" s="2"/>
      <c r="I78" s="2"/>
    </row>
    <row r="79" spans="5:9" ht="13.5">
      <c r="E79" s="2"/>
      <c r="F79" s="2"/>
      <c r="G79" s="2"/>
      <c r="H79" s="2"/>
      <c r="I79" s="2"/>
    </row>
    <row r="80" spans="5:9" ht="13.5">
      <c r="E80" s="2"/>
      <c r="F80" s="2"/>
      <c r="G80" s="2"/>
      <c r="H80" s="2"/>
      <c r="I80" s="2"/>
    </row>
    <row r="81" spans="5:9" ht="13.5">
      <c r="E81" s="2"/>
      <c r="F81" s="2"/>
      <c r="G81" s="2"/>
      <c r="H81" s="2"/>
      <c r="I81" s="2"/>
    </row>
    <row r="82" spans="5:9" ht="13.5">
      <c r="E82" s="2"/>
      <c r="F82" s="2"/>
      <c r="G82" s="2"/>
      <c r="H82" s="2"/>
      <c r="I82" s="2"/>
    </row>
    <row r="83" spans="5:9" ht="13.5">
      <c r="E83" s="2"/>
      <c r="F83" s="2"/>
      <c r="G83" s="2"/>
      <c r="H83" s="2"/>
      <c r="I83" s="2"/>
    </row>
    <row r="84" spans="5:9" ht="13.5">
      <c r="E84" s="2"/>
      <c r="F84" s="2"/>
      <c r="G84" s="2"/>
      <c r="H84" s="2"/>
      <c r="I84" s="2"/>
    </row>
    <row r="85" spans="5:9" ht="13.5">
      <c r="E85" s="2"/>
      <c r="F85" s="2"/>
      <c r="G85" s="2"/>
      <c r="H85" s="2"/>
      <c r="I85" s="2"/>
    </row>
    <row r="86" spans="5:9" ht="13.5">
      <c r="E86" s="2"/>
      <c r="F86" s="2"/>
      <c r="G86" s="2"/>
      <c r="H86" s="2"/>
      <c r="I86" s="2"/>
    </row>
    <row r="87" spans="5:9" ht="13.5">
      <c r="E87" s="2"/>
      <c r="F87" s="2"/>
      <c r="G87" s="2"/>
      <c r="H87" s="2"/>
      <c r="I87" s="2"/>
    </row>
    <row r="88" spans="5:9" ht="13.5">
      <c r="E88" s="2"/>
      <c r="F88" s="2"/>
      <c r="G88" s="2"/>
      <c r="H88" s="2"/>
      <c r="I88" s="2"/>
    </row>
    <row r="89" spans="5:9" ht="13.5">
      <c r="E89" s="2"/>
      <c r="F89" s="2"/>
      <c r="G89" s="2"/>
      <c r="H89" s="2"/>
      <c r="I89" s="2"/>
    </row>
    <row r="90" spans="5:9" ht="13.5">
      <c r="E90" s="2"/>
      <c r="F90" s="2"/>
      <c r="G90" s="2"/>
      <c r="H90" s="2"/>
      <c r="I90" s="2"/>
    </row>
    <row r="91" spans="5:9" ht="13.5">
      <c r="E91" s="2"/>
      <c r="F91" s="2"/>
      <c r="G91" s="2"/>
      <c r="H91" s="2"/>
      <c r="I91" s="2"/>
    </row>
    <row r="92" spans="5:9" ht="13.5">
      <c r="E92" s="2"/>
      <c r="F92" s="2"/>
      <c r="G92" s="2"/>
      <c r="H92" s="2"/>
      <c r="I92" s="2"/>
    </row>
    <row r="93" spans="5:9" ht="13.5">
      <c r="E93" s="2"/>
      <c r="F93" s="2"/>
      <c r="G93" s="2"/>
      <c r="H93" s="2"/>
      <c r="I93" s="2"/>
    </row>
    <row r="94" spans="5:9" ht="13.5">
      <c r="E94" s="2"/>
      <c r="F94" s="2"/>
      <c r="G94" s="2"/>
      <c r="H94" s="2"/>
      <c r="I94" s="2"/>
    </row>
    <row r="95" spans="5:9" ht="13.5">
      <c r="E95" s="2"/>
      <c r="F95" s="2"/>
      <c r="G95" s="2"/>
      <c r="H95" s="2"/>
      <c r="I95" s="2"/>
    </row>
    <row r="96" spans="5:9" ht="13.5">
      <c r="E96" s="2"/>
      <c r="F96" s="2"/>
      <c r="G96" s="2"/>
      <c r="H96" s="2"/>
      <c r="I96" s="2"/>
    </row>
    <row r="97" spans="5:9" ht="13.5">
      <c r="E97" s="2"/>
      <c r="F97" s="2"/>
      <c r="G97" s="2"/>
      <c r="H97" s="2"/>
      <c r="I97" s="2"/>
    </row>
    <row r="98" spans="5:9" ht="13.5">
      <c r="E98" s="2"/>
      <c r="F98" s="2"/>
      <c r="G98" s="2"/>
      <c r="H98" s="2"/>
      <c r="I98" s="2"/>
    </row>
    <row r="99" spans="5:9" ht="13.5">
      <c r="E99" s="2"/>
      <c r="F99" s="2"/>
      <c r="G99" s="2"/>
      <c r="H99" s="2"/>
      <c r="I99" s="2"/>
    </row>
    <row r="100" spans="5:9" ht="13.5">
      <c r="E100" s="2"/>
      <c r="F100" s="2"/>
      <c r="G100" s="2"/>
      <c r="H100" s="2"/>
      <c r="I100" s="2"/>
    </row>
    <row r="101" spans="5:9" ht="13.5">
      <c r="E101" s="2"/>
      <c r="F101" s="2"/>
      <c r="G101" s="2"/>
      <c r="H101" s="2"/>
      <c r="I101" s="2"/>
    </row>
    <row r="102" spans="5:9" ht="13.5">
      <c r="E102" s="2"/>
      <c r="F102" s="2"/>
      <c r="G102" s="2"/>
      <c r="H102" s="2"/>
      <c r="I102" s="2"/>
    </row>
    <row r="103" spans="5:9" ht="13.5">
      <c r="E103" s="2"/>
      <c r="F103" s="2"/>
      <c r="G103" s="2"/>
      <c r="H103" s="2"/>
      <c r="I103" s="2"/>
    </row>
    <row r="104" spans="5:9" ht="13.5">
      <c r="E104" s="2"/>
      <c r="F104" s="2"/>
      <c r="G104" s="2"/>
      <c r="H104" s="2"/>
      <c r="I104" s="2"/>
    </row>
    <row r="105" spans="5:9" ht="13.5">
      <c r="E105" s="2"/>
      <c r="F105" s="2"/>
      <c r="G105" s="2"/>
      <c r="H105" s="2"/>
      <c r="I105" s="2"/>
    </row>
    <row r="106" spans="5:9" ht="13.5">
      <c r="E106" s="2"/>
      <c r="F106" s="2"/>
      <c r="G106" s="2"/>
      <c r="H106" s="2"/>
      <c r="I106" s="2"/>
    </row>
    <row r="107" spans="5:9" ht="13.5">
      <c r="E107" s="2"/>
      <c r="F107" s="2"/>
      <c r="G107" s="2"/>
      <c r="H107" s="2"/>
      <c r="I107" s="2"/>
    </row>
    <row r="108" spans="5:9" ht="13.5">
      <c r="E108" s="2"/>
      <c r="F108" s="2"/>
      <c r="G108" s="2"/>
      <c r="H108" s="2"/>
      <c r="I108" s="2"/>
    </row>
    <row r="109" spans="5:9" ht="13.5">
      <c r="E109" s="2"/>
      <c r="F109" s="2"/>
      <c r="G109" s="2"/>
      <c r="H109" s="2"/>
      <c r="I109" s="2"/>
    </row>
    <row r="110" spans="5:9" ht="13.5">
      <c r="E110" s="2"/>
      <c r="F110" s="2"/>
      <c r="G110" s="2"/>
      <c r="H110" s="2"/>
      <c r="I110" s="2"/>
    </row>
    <row r="111" spans="5:9" ht="13.5">
      <c r="E111" s="2"/>
      <c r="F111" s="2"/>
      <c r="G111" s="2"/>
      <c r="H111" s="2"/>
      <c r="I111" s="2"/>
    </row>
    <row r="112" spans="5:9" ht="13.5">
      <c r="E112" s="2"/>
      <c r="F112" s="2"/>
      <c r="G112" s="2"/>
      <c r="H112" s="2"/>
      <c r="I112" s="2"/>
    </row>
    <row r="113" spans="5:9" ht="13.5">
      <c r="E113" s="2"/>
      <c r="F113" s="2"/>
      <c r="G113" s="2"/>
      <c r="H113" s="2"/>
      <c r="I113" s="2"/>
    </row>
    <row r="114" spans="5:9" ht="13.5">
      <c r="E114" s="2"/>
      <c r="F114" s="2"/>
      <c r="G114" s="2"/>
      <c r="H114" s="2"/>
      <c r="I114" s="2"/>
    </row>
    <row r="115" spans="5:9" ht="13.5">
      <c r="E115" s="2"/>
      <c r="F115" s="2"/>
      <c r="G115" s="2"/>
      <c r="H115" s="2"/>
      <c r="I115" s="2"/>
    </row>
    <row r="116" spans="5:9" ht="13.5">
      <c r="E116" s="2"/>
      <c r="F116" s="2"/>
      <c r="G116" s="2"/>
      <c r="H116" s="2"/>
      <c r="I116" s="2"/>
    </row>
    <row r="117" spans="5:9" ht="13.5">
      <c r="E117" s="2"/>
      <c r="F117" s="2"/>
      <c r="G117" s="2"/>
      <c r="H117" s="2"/>
      <c r="I117" s="2"/>
    </row>
    <row r="118" spans="5:9" ht="13.5">
      <c r="E118" s="2"/>
      <c r="F118" s="2"/>
      <c r="G118" s="2"/>
      <c r="H118" s="2"/>
      <c r="I118" s="2"/>
    </row>
    <row r="119" spans="5:9" ht="13.5">
      <c r="E119" s="2"/>
      <c r="F119" s="2"/>
      <c r="G119" s="2"/>
      <c r="H119" s="2"/>
      <c r="I119" s="2"/>
    </row>
    <row r="120" spans="5:9" ht="13.5">
      <c r="E120" s="2"/>
      <c r="F120" s="2"/>
      <c r="G120" s="2"/>
      <c r="H120" s="2"/>
      <c r="I120" s="2"/>
    </row>
    <row r="121" spans="5:9" ht="13.5">
      <c r="E121" s="2"/>
      <c r="F121" s="2"/>
      <c r="G121" s="2"/>
      <c r="H121" s="2"/>
      <c r="I121" s="2"/>
    </row>
    <row r="122" spans="5:9" ht="13.5">
      <c r="E122" s="2"/>
      <c r="F122" s="2"/>
      <c r="G122" s="2"/>
      <c r="H122" s="2"/>
      <c r="I122" s="2"/>
    </row>
    <row r="123" spans="5:9" ht="13.5">
      <c r="E123" s="2"/>
      <c r="F123" s="2"/>
      <c r="G123" s="2"/>
      <c r="H123" s="2"/>
      <c r="I123" s="2"/>
    </row>
    <row r="124" spans="5:9" ht="13.5">
      <c r="E124" s="2"/>
      <c r="F124" s="2"/>
      <c r="G124" s="2"/>
      <c r="H124" s="2"/>
      <c r="I124" s="2"/>
    </row>
    <row r="125" spans="5:9" ht="13.5">
      <c r="E125" s="2"/>
      <c r="F125" s="2"/>
      <c r="G125" s="2"/>
      <c r="H125" s="2"/>
      <c r="I125" s="2"/>
    </row>
    <row r="126" spans="5:9" ht="13.5">
      <c r="E126" s="2"/>
      <c r="F126" s="2"/>
      <c r="G126" s="2"/>
      <c r="H126" s="2"/>
      <c r="I126" s="2"/>
    </row>
    <row r="127" spans="5:9" ht="13.5">
      <c r="E127" s="2"/>
      <c r="F127" s="2"/>
      <c r="G127" s="2"/>
      <c r="H127" s="2"/>
      <c r="I127" s="2"/>
    </row>
    <row r="128" spans="5:9" ht="13.5">
      <c r="E128" s="2"/>
      <c r="F128" s="2"/>
      <c r="G128" s="2"/>
      <c r="H128" s="2"/>
      <c r="I128" s="2"/>
    </row>
  </sheetData>
  <sheetProtection/>
  <mergeCells count="25">
    <mergeCell ref="A37:J37"/>
    <mergeCell ref="A26:I28"/>
    <mergeCell ref="A30:I35"/>
    <mergeCell ref="A38:I39"/>
    <mergeCell ref="A47:I53"/>
    <mergeCell ref="A2:B2"/>
    <mergeCell ref="A42:B42"/>
    <mergeCell ref="A43:B43"/>
    <mergeCell ref="A44:B44"/>
    <mergeCell ref="A5:I8"/>
    <mergeCell ref="A56:I58"/>
    <mergeCell ref="A72:C72"/>
    <mergeCell ref="A59:I61"/>
    <mergeCell ref="A41:B41"/>
    <mergeCell ref="A54:C54"/>
    <mergeCell ref="A62:C62"/>
    <mergeCell ref="E54:F54"/>
    <mergeCell ref="A45:B45"/>
    <mergeCell ref="A10:I12"/>
    <mergeCell ref="A14:I17"/>
    <mergeCell ref="A19:I24"/>
    <mergeCell ref="A1:B1"/>
    <mergeCell ref="E1:F1"/>
    <mergeCell ref="G1:J1"/>
    <mergeCell ref="A3:I3"/>
  </mergeCells>
  <hyperlinks>
    <hyperlink ref="A1" location="TOC!A1" display="Go to tale of contents"/>
    <hyperlink ref="C1" location="' Equipment ex '!A1" display="Continue to Equipment"/>
    <hyperlink ref="E1" location="ExampleRe!A1" display="Go to Example's Result"/>
    <hyperlink ref="G1" location="'Personnel cal'!A29" display="Go to Personnel Calculation Sheet"/>
    <hyperlink ref="E54" location="'Personnel ex'!L65" display="Examples of overtime treatment"/>
    <hyperlink ref="A62:C62" location="Personnel!A1" display="Click here to enter your personnel cost"/>
    <hyperlink ref="A72" location="'Personnel cal'!A1" display="Click here to see a detailed personnel cost analysis "/>
    <hyperlink ref="A2" location="Personnel!A1" display="Go to personnel costing sheet"/>
  </hyperlinks>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sheetPr>
    <tabColor theme="5" tint="0.5999900102615356"/>
  </sheetPr>
  <dimension ref="A1:J69"/>
  <sheetViews>
    <sheetView workbookViewId="0" topLeftCell="A1">
      <selection activeCell="K21" sqref="K21"/>
    </sheetView>
  </sheetViews>
  <sheetFormatPr defaultColWidth="9.140625" defaultRowHeight="15"/>
  <cols>
    <col min="1" max="1" width="24.8515625" style="2" customWidth="1"/>
    <col min="2" max="2" width="25.8515625" style="2" customWidth="1"/>
    <col min="3" max="3" width="9.140625" style="2" customWidth="1"/>
    <col min="4" max="4" width="13.28125" style="3" customWidth="1"/>
    <col min="5" max="5" width="14.421875" style="74" customWidth="1"/>
    <col min="6" max="6" width="9.8515625" style="2" customWidth="1"/>
    <col min="7" max="7" width="9.140625" style="2" customWidth="1"/>
    <col min="8" max="8" width="17.140625" style="2" customWidth="1"/>
    <col min="9" max="16384" width="9.140625" style="2" customWidth="1"/>
  </cols>
  <sheetData>
    <row r="1" spans="1:9" ht="13.5">
      <c r="A1" s="27" t="s">
        <v>180</v>
      </c>
      <c r="B1" s="261" t="s">
        <v>299</v>
      </c>
      <c r="C1" s="261"/>
      <c r="D1" s="261"/>
      <c r="E1" s="49" t="s">
        <v>298</v>
      </c>
      <c r="F1" s="44"/>
      <c r="G1" s="270" t="s">
        <v>328</v>
      </c>
      <c r="H1" s="270"/>
      <c r="I1" s="45"/>
    </row>
    <row r="2" spans="1:9" ht="13.5">
      <c r="A2" s="27" t="s">
        <v>302</v>
      </c>
      <c r="C2" s="27"/>
      <c r="D2" s="2"/>
      <c r="E2" s="49"/>
      <c r="F2" s="44"/>
      <c r="G2" s="61"/>
      <c r="H2" s="60"/>
      <c r="I2" s="45"/>
    </row>
    <row r="3" spans="1:9" ht="18">
      <c r="A3" s="271" t="s">
        <v>301</v>
      </c>
      <c r="B3" s="271"/>
      <c r="C3" s="271"/>
      <c r="D3" s="271"/>
      <c r="E3" s="271"/>
      <c r="F3" s="271"/>
      <c r="G3" s="271"/>
      <c r="H3" s="271"/>
      <c r="I3" s="45"/>
    </row>
    <row r="4" spans="1:9" ht="18">
      <c r="A4" s="27"/>
      <c r="C4" s="43"/>
      <c r="D4" s="2"/>
      <c r="E4" s="49"/>
      <c r="F4" s="44"/>
      <c r="G4" s="61"/>
      <c r="H4" s="60"/>
      <c r="I4" s="45"/>
    </row>
    <row r="5" spans="1:9" ht="15" customHeight="1">
      <c r="A5" s="255" t="s">
        <v>371</v>
      </c>
      <c r="B5" s="255"/>
      <c r="C5" s="255"/>
      <c r="D5" s="255"/>
      <c r="E5" s="255"/>
      <c r="F5" s="255"/>
      <c r="G5" s="255"/>
      <c r="H5" s="255"/>
      <c r="I5" s="45"/>
    </row>
    <row r="6" spans="1:9" ht="13.5">
      <c r="A6" s="255"/>
      <c r="B6" s="255"/>
      <c r="C6" s="255"/>
      <c r="D6" s="255"/>
      <c r="E6" s="255"/>
      <c r="F6" s="255"/>
      <c r="G6" s="255"/>
      <c r="H6" s="255"/>
      <c r="I6" s="45"/>
    </row>
    <row r="7" spans="1:9" ht="27" customHeight="1">
      <c r="A7" s="255"/>
      <c r="B7" s="255"/>
      <c r="C7" s="255"/>
      <c r="D7" s="255"/>
      <c r="E7" s="255"/>
      <c r="F7" s="255"/>
      <c r="G7" s="255"/>
      <c r="H7" s="255"/>
      <c r="I7" s="45"/>
    </row>
    <row r="8" spans="1:9" ht="13.5">
      <c r="A8" s="46"/>
      <c r="B8" s="46"/>
      <c r="C8" s="46"/>
      <c r="D8" s="46"/>
      <c r="E8" s="46"/>
      <c r="F8" s="46"/>
      <c r="G8" s="46"/>
      <c r="H8" s="46"/>
      <c r="I8" s="46"/>
    </row>
    <row r="9" spans="1:9" ht="15" customHeight="1">
      <c r="A9" s="259" t="s">
        <v>372</v>
      </c>
      <c r="B9" s="259"/>
      <c r="C9" s="259"/>
      <c r="D9" s="259"/>
      <c r="E9" s="259"/>
      <c r="F9" s="259"/>
      <c r="G9" s="259"/>
      <c r="H9" s="259"/>
      <c r="I9" s="45"/>
    </row>
    <row r="10" spans="1:9" ht="13.5">
      <c r="A10" s="63" t="s">
        <v>197</v>
      </c>
      <c r="B10" s="46"/>
      <c r="C10" s="46"/>
      <c r="D10" s="46"/>
      <c r="E10" s="46"/>
      <c r="F10" s="46"/>
      <c r="G10" s="46"/>
      <c r="H10" s="46"/>
      <c r="I10" s="45"/>
    </row>
    <row r="11" spans="1:9" ht="13.5">
      <c r="A11" s="260" t="s">
        <v>406</v>
      </c>
      <c r="B11" s="260"/>
      <c r="C11" s="27"/>
      <c r="D11" s="2"/>
      <c r="E11" s="49"/>
      <c r="F11" s="44"/>
      <c r="G11" s="61"/>
      <c r="H11" s="60"/>
      <c r="I11" s="45"/>
    </row>
    <row r="12" spans="1:9" ht="13.5">
      <c r="A12" s="260" t="s">
        <v>407</v>
      </c>
      <c r="B12" s="260"/>
      <c r="C12" s="27"/>
      <c r="D12" s="2"/>
      <c r="E12" s="49"/>
      <c r="F12" s="44"/>
      <c r="G12" s="61"/>
      <c r="H12" s="60"/>
      <c r="I12" s="45"/>
    </row>
    <row r="13" spans="1:9" ht="13.5">
      <c r="A13" s="27" t="s">
        <v>198</v>
      </c>
      <c r="C13" s="27"/>
      <c r="D13" s="2"/>
      <c r="E13" s="49"/>
      <c r="F13" s="44"/>
      <c r="G13" s="61"/>
      <c r="H13" s="60"/>
      <c r="I13" s="45"/>
    </row>
    <row r="14" spans="1:9" ht="13.5">
      <c r="A14" s="27"/>
      <c r="C14" s="27"/>
      <c r="D14" s="2"/>
      <c r="E14" s="49"/>
      <c r="F14" s="44"/>
      <c r="G14" s="61"/>
      <c r="H14" s="60"/>
      <c r="I14" s="45"/>
    </row>
    <row r="15" spans="1:9" ht="15" customHeight="1">
      <c r="A15" s="255" t="s">
        <v>373</v>
      </c>
      <c r="B15" s="255"/>
      <c r="C15" s="255"/>
      <c r="D15" s="255"/>
      <c r="E15" s="255"/>
      <c r="F15" s="255"/>
      <c r="G15" s="255"/>
      <c r="H15" s="255"/>
      <c r="I15" s="45"/>
    </row>
    <row r="16" spans="1:9" ht="13.5">
      <c r="A16" s="255"/>
      <c r="B16" s="255"/>
      <c r="C16" s="255"/>
      <c r="D16" s="255"/>
      <c r="E16" s="255"/>
      <c r="F16" s="255"/>
      <c r="G16" s="255"/>
      <c r="H16" s="255"/>
      <c r="I16" s="45"/>
    </row>
    <row r="17" spans="1:9" ht="13.5">
      <c r="A17" s="127"/>
      <c r="B17" s="127"/>
      <c r="C17" s="127"/>
      <c r="D17" s="127"/>
      <c r="E17" s="127"/>
      <c r="F17" s="127"/>
      <c r="G17" s="127"/>
      <c r="H17" s="127"/>
      <c r="I17" s="45"/>
    </row>
    <row r="18" spans="1:9" ht="13.5">
      <c r="A18" s="2" t="s">
        <v>431</v>
      </c>
      <c r="C18" s="27"/>
      <c r="D18" s="2"/>
      <c r="E18" s="49"/>
      <c r="F18" s="44"/>
      <c r="G18" s="61"/>
      <c r="H18" s="60"/>
      <c r="I18" s="45"/>
    </row>
    <row r="19" spans="1:9" ht="13.5">
      <c r="A19" s="2" t="s">
        <v>199</v>
      </c>
      <c r="C19" s="27"/>
      <c r="D19" s="2"/>
      <c r="E19" s="49"/>
      <c r="F19" s="44"/>
      <c r="G19" s="61"/>
      <c r="H19" s="60"/>
      <c r="I19" s="45"/>
    </row>
    <row r="20" spans="1:10" ht="13.5">
      <c r="A20" s="290" t="s">
        <v>457</v>
      </c>
      <c r="B20" s="291"/>
      <c r="C20" s="291"/>
      <c r="D20" s="291"/>
      <c r="E20" s="291"/>
      <c r="F20" s="291"/>
      <c r="G20" s="291"/>
      <c r="H20" s="291"/>
      <c r="I20" s="45"/>
      <c r="J20" s="144"/>
    </row>
    <row r="21" spans="1:9" ht="15" customHeight="1">
      <c r="A21" s="291"/>
      <c r="B21" s="291"/>
      <c r="C21" s="291"/>
      <c r="D21" s="291"/>
      <c r="E21" s="291"/>
      <c r="F21" s="291"/>
      <c r="G21" s="291"/>
      <c r="H21" s="291"/>
      <c r="I21" s="46"/>
    </row>
    <row r="22" spans="1:9" ht="13.5">
      <c r="A22" s="291"/>
      <c r="B22" s="291"/>
      <c r="C22" s="291"/>
      <c r="D22" s="291"/>
      <c r="E22" s="291"/>
      <c r="F22" s="291"/>
      <c r="G22" s="291"/>
      <c r="H22" s="291"/>
      <c r="I22" s="46"/>
    </row>
    <row r="23" spans="1:9" ht="15" customHeight="1">
      <c r="A23" s="259" t="s">
        <v>303</v>
      </c>
      <c r="B23" s="259"/>
      <c r="C23" s="259"/>
      <c r="D23" s="259"/>
      <c r="E23" s="259"/>
      <c r="F23" s="259"/>
      <c r="G23" s="259"/>
      <c r="H23" s="259"/>
      <c r="I23" s="46"/>
    </row>
    <row r="24" spans="1:9" ht="13.5">
      <c r="A24" s="259"/>
      <c r="B24" s="259"/>
      <c r="C24" s="259"/>
      <c r="D24" s="259"/>
      <c r="E24" s="259"/>
      <c r="F24" s="259"/>
      <c r="G24" s="259"/>
      <c r="H24" s="259"/>
      <c r="I24" s="46"/>
    </row>
    <row r="25" spans="1:9" ht="15" customHeight="1">
      <c r="A25" s="255" t="s">
        <v>432</v>
      </c>
      <c r="B25" s="255"/>
      <c r="C25" s="255"/>
      <c r="D25" s="255"/>
      <c r="E25" s="255"/>
      <c r="F25" s="255"/>
      <c r="G25" s="255"/>
      <c r="H25" s="255"/>
      <c r="I25" s="46"/>
    </row>
    <row r="26" spans="1:9" ht="15" customHeight="1">
      <c r="A26" s="255"/>
      <c r="B26" s="255"/>
      <c r="C26" s="255"/>
      <c r="D26" s="255"/>
      <c r="E26" s="255"/>
      <c r="F26" s="255"/>
      <c r="G26" s="255"/>
      <c r="H26" s="255"/>
      <c r="I26" s="73"/>
    </row>
    <row r="27" spans="1:10" ht="15" customHeight="1">
      <c r="A27" s="255"/>
      <c r="B27" s="255"/>
      <c r="C27" s="255"/>
      <c r="D27" s="255"/>
      <c r="E27" s="255"/>
      <c r="F27" s="255"/>
      <c r="G27" s="255"/>
      <c r="H27" s="255"/>
      <c r="I27" s="73"/>
      <c r="J27" s="144"/>
    </row>
    <row r="28" spans="1:9" ht="27" customHeight="1">
      <c r="A28" s="255"/>
      <c r="B28" s="255"/>
      <c r="C28" s="255"/>
      <c r="D28" s="255"/>
      <c r="E28" s="255"/>
      <c r="F28" s="255"/>
      <c r="G28" s="255"/>
      <c r="H28" s="255"/>
      <c r="I28" s="73"/>
    </row>
    <row r="29" spans="1:9" s="76" customFormat="1" ht="12" customHeight="1">
      <c r="A29" s="289" t="s">
        <v>200</v>
      </c>
      <c r="B29" s="289"/>
      <c r="C29" s="289"/>
      <c r="D29" s="289"/>
      <c r="E29" s="289"/>
      <c r="F29" s="289"/>
      <c r="G29" s="289"/>
      <c r="H29" s="289"/>
      <c r="I29" s="289"/>
    </row>
    <row r="30" spans="1:9" s="76" customFormat="1" ht="12" customHeight="1">
      <c r="A30" s="231"/>
      <c r="B30" s="231"/>
      <c r="C30" s="231"/>
      <c r="D30" s="231"/>
      <c r="E30" s="231"/>
      <c r="F30" s="231"/>
      <c r="G30" s="231"/>
      <c r="H30" s="231"/>
      <c r="I30" s="231"/>
    </row>
    <row r="31" spans="1:9" s="76" customFormat="1" ht="12" customHeight="1">
      <c r="A31" s="276" t="s">
        <v>449</v>
      </c>
      <c r="B31" s="276"/>
      <c r="C31" s="231"/>
      <c r="D31" s="231"/>
      <c r="E31" s="231"/>
      <c r="F31" s="231"/>
      <c r="G31" s="231"/>
      <c r="H31" s="231"/>
      <c r="I31" s="231"/>
    </row>
    <row r="32" spans="1:9" s="76" customFormat="1" ht="12" customHeight="1">
      <c r="A32" s="230"/>
      <c r="B32" s="230"/>
      <c r="C32" s="231"/>
      <c r="D32" s="231"/>
      <c r="E32" s="231"/>
      <c r="F32" s="231"/>
      <c r="G32" s="231"/>
      <c r="H32" s="231"/>
      <c r="I32" s="231"/>
    </row>
    <row r="33" spans="1:9" ht="15" customHeight="1">
      <c r="A33" s="259" t="s">
        <v>258</v>
      </c>
      <c r="B33" s="259"/>
      <c r="C33" s="259"/>
      <c r="D33" s="259"/>
      <c r="E33" s="259"/>
      <c r="F33" s="259"/>
      <c r="G33" s="259"/>
      <c r="H33" s="259"/>
      <c r="I33" s="46"/>
    </row>
    <row r="34" spans="1:9" ht="13.5">
      <c r="A34" s="259"/>
      <c r="B34" s="259"/>
      <c r="C34" s="259"/>
      <c r="D34" s="259"/>
      <c r="E34" s="259"/>
      <c r="F34" s="259"/>
      <c r="G34" s="259"/>
      <c r="H34" s="259"/>
      <c r="I34" s="46"/>
    </row>
    <row r="35" spans="1:9" ht="13.5">
      <c r="A35" s="259" t="s">
        <v>203</v>
      </c>
      <c r="B35" s="259"/>
      <c r="C35" s="259"/>
      <c r="D35" s="259"/>
      <c r="E35" s="71"/>
      <c r="F35" s="71"/>
      <c r="G35" s="71"/>
      <c r="H35" s="71"/>
      <c r="I35" s="71"/>
    </row>
    <row r="36" spans="1:9" ht="13.5">
      <c r="A36" s="259" t="s">
        <v>201</v>
      </c>
      <c r="B36" s="259"/>
      <c r="C36" s="259"/>
      <c r="D36" s="259"/>
      <c r="E36" s="259"/>
      <c r="F36" s="259"/>
      <c r="G36" s="71"/>
      <c r="H36" s="71"/>
      <c r="I36" s="71"/>
    </row>
    <row r="37" spans="1:9" ht="13.5">
      <c r="A37" s="259" t="s">
        <v>433</v>
      </c>
      <c r="B37" s="259"/>
      <c r="C37" s="259"/>
      <c r="D37" s="259"/>
      <c r="E37" s="71"/>
      <c r="F37" s="71"/>
      <c r="G37" s="71"/>
      <c r="H37" s="71"/>
      <c r="I37" s="71"/>
    </row>
    <row r="38" spans="1:9" ht="13.5">
      <c r="A38" s="86"/>
      <c r="B38" s="86"/>
      <c r="C38" s="86"/>
      <c r="D38" s="71"/>
      <c r="E38" s="71"/>
      <c r="F38" s="71"/>
      <c r="G38" s="71"/>
      <c r="H38" s="71"/>
      <c r="I38" s="71"/>
    </row>
    <row r="39" spans="1:9" ht="13.5">
      <c r="A39" s="71" t="s">
        <v>206</v>
      </c>
      <c r="B39" s="71"/>
      <c r="C39" s="71"/>
      <c r="D39" s="71"/>
      <c r="E39" s="71"/>
      <c r="F39" s="71"/>
      <c r="G39" s="71"/>
      <c r="H39" s="71"/>
      <c r="I39" s="71"/>
    </row>
    <row r="40" spans="1:9" ht="27.75">
      <c r="A40" s="146" t="s">
        <v>202</v>
      </c>
      <c r="B40" s="145">
        <v>50</v>
      </c>
      <c r="C40" s="71"/>
      <c r="D40" s="71"/>
      <c r="E40" s="71"/>
      <c r="F40" s="71"/>
      <c r="G40" s="71"/>
      <c r="H40" s="71"/>
      <c r="I40" s="71"/>
    </row>
    <row r="41" spans="1:9" ht="27.75">
      <c r="A41" s="146" t="s">
        <v>204</v>
      </c>
      <c r="B41" s="145">
        <v>5</v>
      </c>
      <c r="C41" s="71"/>
      <c r="D41" s="71"/>
      <c r="E41" s="71"/>
      <c r="F41" s="71"/>
      <c r="G41" s="71"/>
      <c r="H41" s="71"/>
      <c r="I41" s="71"/>
    </row>
    <row r="42" spans="1:9" ht="27.75">
      <c r="A42" s="146" t="s">
        <v>205</v>
      </c>
      <c r="B42" s="157">
        <f>B41/B40</f>
        <v>0.1</v>
      </c>
      <c r="C42" s="71"/>
      <c r="D42" s="71"/>
      <c r="E42" s="71"/>
      <c r="F42" s="71"/>
      <c r="G42" s="71"/>
      <c r="H42" s="71"/>
      <c r="I42" s="71"/>
    </row>
    <row r="43" spans="1:9" ht="13.5">
      <c r="A43" s="89"/>
      <c r="B43" s="89"/>
      <c r="C43" s="71"/>
      <c r="D43" s="71"/>
      <c r="E43" s="71"/>
      <c r="F43" s="71"/>
      <c r="G43" s="71"/>
      <c r="H43" s="71"/>
      <c r="I43" s="71"/>
    </row>
    <row r="44" spans="1:9" ht="13.5">
      <c r="A44" s="232" t="s">
        <v>450</v>
      </c>
      <c r="B44" s="89"/>
      <c r="C44" s="71"/>
      <c r="D44" s="71"/>
      <c r="E44" s="71"/>
      <c r="F44" s="71"/>
      <c r="G44" s="71"/>
      <c r="H44" s="71"/>
      <c r="I44" s="71"/>
    </row>
    <row r="45" spans="1:9" ht="27.75">
      <c r="A45" s="146" t="s">
        <v>374</v>
      </c>
      <c r="B45" s="145">
        <f>30*3</f>
        <v>90</v>
      </c>
      <c r="C45" s="71"/>
      <c r="D45" s="71"/>
      <c r="E45" s="71"/>
      <c r="F45" s="71"/>
      <c r="G45" s="71"/>
      <c r="H45" s="71"/>
      <c r="I45" s="71"/>
    </row>
    <row r="46" spans="1:9" ht="27.75">
      <c r="A46" s="146" t="s">
        <v>375</v>
      </c>
      <c r="B46" s="145">
        <v>7</v>
      </c>
      <c r="C46" s="71"/>
      <c r="D46" s="71"/>
      <c r="E46" s="71"/>
      <c r="F46" s="71"/>
      <c r="G46" s="71"/>
      <c r="H46" s="71"/>
      <c r="I46" s="71"/>
    </row>
    <row r="47" spans="1:9" ht="27.75">
      <c r="A47" s="146" t="s">
        <v>376</v>
      </c>
      <c r="B47" s="145">
        <f>B45*B46</f>
        <v>630</v>
      </c>
      <c r="C47" s="71"/>
      <c r="D47" s="71"/>
      <c r="E47" s="71"/>
      <c r="F47" s="71"/>
      <c r="G47" s="71"/>
      <c r="H47" s="71"/>
      <c r="I47" s="71"/>
    </row>
    <row r="48" spans="1:9" ht="27.75">
      <c r="A48" s="146" t="s">
        <v>204</v>
      </c>
      <c r="B48" s="145">
        <v>5</v>
      </c>
      <c r="C48" s="71"/>
      <c r="D48" s="71"/>
      <c r="E48" s="71"/>
      <c r="F48" s="71"/>
      <c r="G48" s="71"/>
      <c r="H48" s="71"/>
      <c r="I48" s="71"/>
    </row>
    <row r="49" spans="1:9" ht="27.75">
      <c r="A49" s="146" t="s">
        <v>377</v>
      </c>
      <c r="B49" s="157">
        <f>B48/B47</f>
        <v>0.007936507936507936</v>
      </c>
      <c r="C49" s="71"/>
      <c r="D49" s="71"/>
      <c r="E49" s="71"/>
      <c r="F49" s="71"/>
      <c r="G49" s="71"/>
      <c r="H49" s="71"/>
      <c r="I49" s="71"/>
    </row>
    <row r="50" spans="1:9" ht="13.5">
      <c r="A50" s="71"/>
      <c r="B50" s="71"/>
      <c r="C50" s="71"/>
      <c r="D50" s="71"/>
      <c r="E50" s="71"/>
      <c r="F50" s="71"/>
      <c r="G50" s="71"/>
      <c r="H50" s="71"/>
      <c r="I50" s="71"/>
    </row>
    <row r="51" spans="1:9" ht="13.5">
      <c r="A51" s="276" t="s">
        <v>209</v>
      </c>
      <c r="B51" s="276"/>
      <c r="C51" s="276"/>
      <c r="D51" s="276"/>
      <c r="E51" s="71"/>
      <c r="F51" s="71"/>
      <c r="G51" s="71"/>
      <c r="H51" s="71"/>
      <c r="I51" s="71"/>
    </row>
    <row r="52" spans="1:9" ht="13.5">
      <c r="A52" s="71"/>
      <c r="B52" s="71"/>
      <c r="C52" s="71"/>
      <c r="D52" s="71"/>
      <c r="E52" s="71"/>
      <c r="F52" s="71"/>
      <c r="G52" s="71"/>
      <c r="H52" s="71"/>
      <c r="I52" s="71"/>
    </row>
    <row r="53" spans="1:9" ht="48" customHeight="1">
      <c r="A53" s="259" t="s">
        <v>439</v>
      </c>
      <c r="B53" s="259"/>
      <c r="C53" s="259"/>
      <c r="D53" s="259"/>
      <c r="E53" s="259"/>
      <c r="F53" s="259"/>
      <c r="G53" s="259"/>
      <c r="H53" s="259"/>
      <c r="I53" s="71"/>
    </row>
    <row r="54" spans="1:9" ht="13.5">
      <c r="A54" s="71"/>
      <c r="B54" s="71"/>
      <c r="C54" s="71"/>
      <c r="D54" s="71"/>
      <c r="E54" s="71"/>
      <c r="F54" s="71"/>
      <c r="G54" s="71"/>
      <c r="H54" s="71"/>
      <c r="I54" s="71"/>
    </row>
    <row r="55" ht="13.5">
      <c r="A55" s="55" t="s">
        <v>208</v>
      </c>
    </row>
    <row r="56" spans="1:6" ht="27.75">
      <c r="A56" s="158" t="s">
        <v>13</v>
      </c>
      <c r="B56" s="158" t="s">
        <v>18</v>
      </c>
      <c r="C56" s="158" t="s">
        <v>15</v>
      </c>
      <c r="D56" s="159" t="s">
        <v>14</v>
      </c>
      <c r="E56" s="160" t="s">
        <v>142</v>
      </c>
      <c r="F56" s="160" t="s">
        <v>16</v>
      </c>
    </row>
    <row r="57" spans="1:6" ht="13.5">
      <c r="A57" s="286" t="s">
        <v>62</v>
      </c>
      <c r="B57" s="287"/>
      <c r="C57" s="287"/>
      <c r="D57" s="287"/>
      <c r="E57" s="287"/>
      <c r="F57" s="288"/>
    </row>
    <row r="58" spans="1:6" ht="13.5">
      <c r="A58" s="239" t="s">
        <v>63</v>
      </c>
      <c r="B58" s="240" t="s">
        <v>214</v>
      </c>
      <c r="C58" s="161">
        <v>2</v>
      </c>
      <c r="D58" s="149">
        <v>30000</v>
      </c>
      <c r="E58" s="162">
        <v>7</v>
      </c>
      <c r="F58" s="163">
        <v>0.1</v>
      </c>
    </row>
    <row r="59" spans="1:8" ht="13.5">
      <c r="A59" s="240" t="s">
        <v>64</v>
      </c>
      <c r="B59" s="239" t="s">
        <v>28</v>
      </c>
      <c r="C59" s="161">
        <v>0</v>
      </c>
      <c r="D59" s="149">
        <v>30000</v>
      </c>
      <c r="E59" s="162">
        <v>7</v>
      </c>
      <c r="F59" s="163">
        <v>0.5</v>
      </c>
      <c r="H59" s="45"/>
    </row>
    <row r="60" spans="1:9" ht="13.5">
      <c r="A60" s="240" t="s">
        <v>29</v>
      </c>
      <c r="B60" s="240" t="s">
        <v>30</v>
      </c>
      <c r="C60" s="161">
        <v>0</v>
      </c>
      <c r="D60" s="149">
        <v>150</v>
      </c>
      <c r="E60" s="162">
        <v>7</v>
      </c>
      <c r="F60" s="163">
        <v>0.5</v>
      </c>
      <c r="I60" s="75"/>
    </row>
    <row r="61" spans="1:6" ht="13.5">
      <c r="A61" s="240" t="s">
        <v>53</v>
      </c>
      <c r="B61" s="240" t="s">
        <v>52</v>
      </c>
      <c r="C61" s="161">
        <v>0</v>
      </c>
      <c r="D61" s="164"/>
      <c r="E61" s="162">
        <v>7</v>
      </c>
      <c r="F61" s="163"/>
    </row>
    <row r="62" spans="1:6" ht="27.75">
      <c r="A62" s="240" t="s">
        <v>78</v>
      </c>
      <c r="B62" s="239" t="s">
        <v>79</v>
      </c>
      <c r="C62" s="161">
        <v>0</v>
      </c>
      <c r="D62" s="149">
        <v>8000</v>
      </c>
      <c r="E62" s="162">
        <v>7</v>
      </c>
      <c r="F62" s="163">
        <v>1</v>
      </c>
    </row>
    <row r="63" spans="1:6" ht="42">
      <c r="A63" s="240" t="s">
        <v>80</v>
      </c>
      <c r="B63" s="239" t="s">
        <v>378</v>
      </c>
      <c r="C63" s="161">
        <v>0</v>
      </c>
      <c r="D63" s="149">
        <v>1200</v>
      </c>
      <c r="E63" s="162">
        <v>7</v>
      </c>
      <c r="F63" s="163">
        <v>1</v>
      </c>
    </row>
    <row r="64" spans="1:6" ht="13.5">
      <c r="A64" s="286" t="s">
        <v>82</v>
      </c>
      <c r="B64" s="287"/>
      <c r="C64" s="287"/>
      <c r="D64" s="287"/>
      <c r="E64" s="287"/>
      <c r="F64" s="288"/>
    </row>
    <row r="65" spans="1:6" ht="55.5">
      <c r="A65" s="240" t="s">
        <v>83</v>
      </c>
      <c r="B65" s="239" t="s">
        <v>84</v>
      </c>
      <c r="C65" s="161">
        <v>0</v>
      </c>
      <c r="D65" s="164"/>
      <c r="E65" s="162">
        <v>7</v>
      </c>
      <c r="F65" s="163"/>
    </row>
    <row r="66" spans="1:6" ht="13.5">
      <c r="A66" s="286" t="s">
        <v>20</v>
      </c>
      <c r="B66" s="287"/>
      <c r="C66" s="287"/>
      <c r="D66" s="287"/>
      <c r="E66" s="287"/>
      <c r="F66" s="288"/>
    </row>
    <row r="67" spans="1:6" ht="46.5" customHeight="1">
      <c r="A67" s="240" t="s">
        <v>21</v>
      </c>
      <c r="B67" s="241" t="s">
        <v>22</v>
      </c>
      <c r="C67" s="161">
        <v>2</v>
      </c>
      <c r="D67" s="149">
        <v>12000</v>
      </c>
      <c r="E67" s="162">
        <v>10</v>
      </c>
      <c r="F67" s="163">
        <v>0.01</v>
      </c>
    </row>
    <row r="68" spans="1:6" ht="27.75">
      <c r="A68" s="240" t="s">
        <v>23</v>
      </c>
      <c r="B68" s="241" t="s">
        <v>24</v>
      </c>
      <c r="C68" s="161">
        <v>2</v>
      </c>
      <c r="D68" s="149">
        <v>15000</v>
      </c>
      <c r="E68" s="162">
        <v>10</v>
      </c>
      <c r="F68" s="163">
        <v>0.01</v>
      </c>
    </row>
    <row r="69" ht="13.5">
      <c r="A69" s="27" t="s">
        <v>210</v>
      </c>
    </row>
  </sheetData>
  <sheetProtection/>
  <mergeCells count="22">
    <mergeCell ref="A20:H22"/>
    <mergeCell ref="A25:H28"/>
    <mergeCell ref="A53:H53"/>
    <mergeCell ref="A57:F57"/>
    <mergeCell ref="A64:F64"/>
    <mergeCell ref="A66:F66"/>
    <mergeCell ref="A37:D37"/>
    <mergeCell ref="A29:I29"/>
    <mergeCell ref="A51:D51"/>
    <mergeCell ref="A31:B31"/>
    <mergeCell ref="A35:D35"/>
    <mergeCell ref="A36:F36"/>
    <mergeCell ref="G1:H1"/>
    <mergeCell ref="B1:D1"/>
    <mergeCell ref="A5:H7"/>
    <mergeCell ref="A15:H16"/>
    <mergeCell ref="A23:H24"/>
    <mergeCell ref="A33:H34"/>
    <mergeCell ref="A9:H9"/>
    <mergeCell ref="A11:B11"/>
    <mergeCell ref="A12:B12"/>
    <mergeCell ref="A3:H3"/>
  </mergeCells>
  <hyperlinks>
    <hyperlink ref="A69" location="'Equipment cal'!A1" display="Click here for an illustration of the costing process"/>
    <hyperlink ref="A51" location="' Equipment '!A68" display="Click here to enter your equipment and vehicle costs"/>
    <hyperlink ref="A51:D51" location="Equipment!A5" display="Click here to enter your equipment and vehicle costs"/>
    <hyperlink ref="G1:H1" location="'Equipment cal'!A3" display="Go to Equipment Example Calculation"/>
    <hyperlink ref="E1" location="ExampleRe!A1" display="Go to Example's Result"/>
    <hyperlink ref="B1:D1" location="'Materials ex '!A1" display="Go to Materials Instructions and Example"/>
    <hyperlink ref="A1" location="TOC!A1" display="Go to Table of Contents"/>
    <hyperlink ref="A2" location="Equipment!A1" display="Go to Equipment Costing Sheet"/>
    <hyperlink ref="A10" location="Methoprene!A16" display="For Methoprene click here"/>
    <hyperlink ref="A11" location="Bti!A20" display="For Bti with Curtis Dyan-Fog click here"/>
    <hyperlink ref="A12:B12" location="Bti!A43" display="For Bti with Buffalo Turbin CSM2 click here"/>
    <hyperlink ref="A13" location="DUET!A14" display="For DUET click here"/>
    <hyperlink ref="A31" location="' Equipment ex '!E58" display="Examples of useful life of different equipment"/>
  </hyperlink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Brandeis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Yara Halasa</dc:creator>
  <cp:keywords/>
  <dc:description/>
  <cp:lastModifiedBy>Dina Fonseca</cp:lastModifiedBy>
  <cp:lastPrinted>2012-09-04T19:50:55Z</cp:lastPrinted>
  <dcterms:created xsi:type="dcterms:W3CDTF">2012-05-29T14:38:57Z</dcterms:created>
  <dcterms:modified xsi:type="dcterms:W3CDTF">2014-01-19T16:50:48Z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